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" sheetId="9" r:id="rId9"/>
  </sheets>
  <definedNames>
    <definedName name="_xlnm.Print_Titles" localSheetId="4">'F5_EAID'!$1:$10</definedName>
    <definedName name="_xlnm.Print_Titles" localSheetId="5">'F6a_EAEPED_COG'!$1:$9</definedName>
  </definedNames>
  <calcPr fullCalcOnLoad="1"/>
</workbook>
</file>

<file path=xl/sharedStrings.xml><?xml version="1.0" encoding="utf-8"?>
<sst xmlns="http://schemas.openxmlformats.org/spreadsheetml/2006/main" count="672" uniqueCount="495">
  <si>
    <t>Concepto (c)</t>
  </si>
  <si>
    <t>31 de diciembre de 2018 (e)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</si>
  <si>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</si>
  <si>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</si>
  <si>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</si>
  <si>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</si>
  <si>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</si>
  <si>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</si>
  <si>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</si>
  <si>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</si>
  <si>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</si>
  <si>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</si>
  <si>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</si>
  <si>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</si>
  <si>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</si>
  <si>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</si>
  <si>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</si>
  <si>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</si>
  <si>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</si>
  <si>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</si>
  <si>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</si>
  <si>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b. Derechos a Recibir Efectivo o Equivalentes (b=b1+b2+b3+b4+b5+b6+b7)</t>
  </si>
  <si>
    <t>a7) Retenciones y Contribuciones por Pagar a Corto Plazo</t>
  </si>
  <si>
    <t>b1) Inversiones Financieras de Corto Plazo</t>
  </si>
  <si>
    <t>a8) Devoluciones de la Ley de Ingresos por Pagar a Corto Plazo</t>
  </si>
  <si>
    <t>b2) Cuentas por Cobrar a Corto Plazo</t>
  </si>
  <si>
    <t>a9) Otras Cuentas por Pagar a Corto Plazo</t>
  </si>
  <si>
    <t>b3) Deudores Diversos por Cobrar a Corto Plazo</t>
  </si>
  <si>
    <t>b. Documentos por Pagar a Corto Plazo (b=b1+b2+b3)</t>
  </si>
  <si>
    <t>b4) Ingresos por Recuperar a Corto Plazo</t>
  </si>
  <si>
    <t>b1) Documentos Comerciales por Pagar a Corto Plazo</t>
  </si>
  <si>
    <t>b5) Deudores por Anticipos de la Tesorería a Corto Plazo</t>
  </si>
  <si>
    <t>b2) Documentos con Contratistas por Obras Públicas por Pagar a Corto Plazo</t>
  </si>
  <si>
    <t>b6) Préstamos Otorgados a Corto Plazo</t>
  </si>
  <si>
    <t>b3) Otros Documentos por Pagar a Corto Plazo</t>
  </si>
  <si>
    <t>b7) Otros Derechos a Recibir Efectivo o Equivalentes a Corto Plazo</t>
  </si>
  <si>
    <t>c. Porción a Corto Plazo de la Deuda Pública a Largo Plazo (c=c1+c2)</t>
  </si>
  <si>
    <t>c. Derechos a Recibir Bienes o Servicios (c=c1+c2+c3+c4+c5)</t>
  </si>
  <si>
    <t>c1) Porción a Corto Plazo de la Deuda Pública</t>
  </si>
  <si>
    <t>c1) Anticipo a Proveedores por Adquisición de Bienes y Prestación de Servicios a Corto Plazo</t>
  </si>
  <si>
    <t>c2) Porción a Corto Plazo de Arrendamiento Financiero</t>
  </si>
  <si>
    <t>d. Títulos y Valores a Corto Plazo</t>
  </si>
  <si>
    <t>c2) Anticipo a Proveedores por Adquisición de Bienes Inmuebles y Muebles a Corto Plazo</t>
  </si>
  <si>
    <t>e. Pasivos Diferidos a Corto Plazo (e=e1+e2+e3)</t>
  </si>
  <si>
    <t>e1) Ingresos Cobrados por Adelantado a Corto Plazo</t>
  </si>
  <si>
    <t>c3) Anticipo a Proveedores por Adquisición de Bienes Intangibles a Corto Plazo</t>
  </si>
  <si>
    <t>e2) Intereses Cobrados por Adelantado a Corto Plazo</t>
  </si>
  <si>
    <t>c4) Anticipo a Contratistas por Obras Públicas a Corto Plazo</t>
  </si>
  <si>
    <t>e3) Otros Pasivos Diferidos a Corto Plazo</t>
  </si>
  <si>
    <t>c5) Otros Derechos a Recibir Bienes o Servicios a Corto Plazo</t>
  </si>
  <si>
    <t>f. Fondos y Bienes de Terceros en Garantía y/o Administración a Corto Plazo (f=f1+f2+f3+f4+f5+f6)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</si>
  <si>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</si>
  <si>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</si>
  <si>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</si>
  <si>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</si>
  <si>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</si>
  <si>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</si>
  <si>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</si>
  <si>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</si>
  <si>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</si>
  <si>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</si>
  <si>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</si>
  <si>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</si>
  <si>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</si>
  <si>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</si>
  <si>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</si>
  <si>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</si>
  <si>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</si>
  <si>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g2) Provisión para Contingencias a Corto Plazo</t>
  </si>
  <si>
    <t>f2) Estimación por Deterioro de Inventarios</t>
  </si>
  <si>
    <t>g3) Otras Provisiones a Corto Plazo</t>
  </si>
  <si>
    <t>g. Otros Activos Circulantes (g=g1+g2+g3+g4)</t>
  </si>
  <si>
    <t>h. Otros Pasivos a Corto Plazo (h=h1+h2+h3)</t>
  </si>
  <si>
    <t>g1) Valores en Garantía</t>
  </si>
  <si>
    <t>h1) Ingresos por Clasificar</t>
  </si>
  <si>
    <t>g2) Bienes en Garantía (excluye depósitos de fondos)</t>
  </si>
  <si>
    <t>h2) Recaudación por Participar</t>
  </si>
  <si>
    <t>g3) Bienes Derivados de Embargos, Decomisos, Aseguramientos y Dación en Pago</t>
  </si>
  <si>
    <t>h3) Otros Pasivos Circulantes</t>
  </si>
  <si>
    <t>g4) Adquisición con Fondos de Terceros</t>
  </si>
  <si>
    <t>IIA. Total de Pasivos Circulantes (IIA = a + b + c + d + e + f + g + h)</t>
  </si>
  <si>
    <t>IA. Total de Activos Circulantes (IA = a + b + c + d + e + f + g)</t>
  </si>
  <si>
    <t>Pasivo No Circulante</t>
  </si>
  <si>
    <t>Activo No Circulante</t>
  </si>
  <si>
    <t>a. Cuentas por Pagar a Largo Plazo</t>
  </si>
  <si>
    <t>a. Inversiones Financieras a Largo Plazo</t>
  </si>
  <si>
    <t>b. Documentos por Pagar a Largo Plazo</t>
  </si>
  <si>
    <t>b. Derechos a Recibir Efectivo o Equivalentes a Largo Plazo</t>
  </si>
  <si>
    <t>c. Deuda Pública a Largo Plazo</t>
  </si>
  <si>
    <t>c. Bienes Inmuebles, Infraestructura y Construcciones en Proceso</t>
  </si>
  <si>
    <t>d. Pasivos Diferidos a Largo Plazo</t>
  </si>
  <si>
    <t>d. Bienes Muebles</t>
  </si>
  <si>
    <t>e. Fondos y Bienes de Terceros en Garantía y/o en Administración a Largo Plazo</t>
  </si>
  <si>
    <t>e. Activos Intangibles</t>
  </si>
  <si>
    <t>f. Provisiones a Largo Plazo</t>
  </si>
  <si>
    <t>f. Depreciación, Deterioro y Amortización Acumulada de Bienes</t>
  </si>
  <si>
    <t>IIB. Total de Pasivos No Circulantes (IIB = a + b + c + d + e + f)</t>
  </si>
  <si>
    <t>g. Activos Diferidos</t>
  </si>
  <si>
    <t>h. Estimación por Pérdida o Deterioro de Activos no Circulantes</t>
  </si>
  <si>
    <t>II. Total del Pasivo (II = IIA + IIB)</t>
  </si>
  <si>
    <t>i. Otros Activos no Circulantes</t>
  </si>
  <si>
    <t>HACIENDA PÚBLICA/PATRIMONIO</t>
  </si>
  <si>
    <t>IB. Total de Activos No Circulantes (IB = a + b + c + d + e + f + g + h + i)</t>
  </si>
  <si>
    <t>IIIA. Hacienda Pública/Patrimonio Contribuido (IIIA = a + b + c)</t>
  </si>
  <si>
    <t>I. Total del Activo (I = IA + IB)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</si>
  <si>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</si>
  <si>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</si>
  <si>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</si>
  <si>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</si>
  <si>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</si>
  <si>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</si>
  <si>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</si>
  <si>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</si>
  <si>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</si>
  <si>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</si>
  <si>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</si>
  <si>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</si>
  <si>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</si>
  <si>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</si>
  <si>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r>
      <t xml:space="preserve">PODER EJECUTIVO DEL ESTADO DE NAYARIT
Estado de Situación Financiera Detallado - LDF
 Al 30 de junio de 2019 y al 31 de diciembre de 2018(b)
</t>
    </r>
    <r>
      <rPr>
        <b/>
        <sz val="7"/>
        <color indexed="8"/>
        <rFont val="Arial Narrow"/>
        <family val="2"/>
      </rPr>
      <t>(PESOS)</t>
    </r>
  </si>
  <si>
    <t>30 de junio de 2019 (d)</t>
  </si>
  <si>
    <t>PODER EJECUTIVO DEL ESTADO DE NAYARIT</t>
  </si>
  <si>
    <t>Informe Analítico de Obligaciones Diferentes de Financiamientos – LDF</t>
  </si>
  <si>
    <t>Del 01 de enero al 30 de junio de 2019 (b)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</si>
  <si>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</si>
  <si>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</si>
  <si>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</si>
  <si>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</si>
  <si>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</si>
  <si>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</si>
  <si>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</si>
  <si>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</si>
  <si>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</si>
  <si>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junio de 2019</t>
  </si>
  <si>
    <t>Monto pagado de la inversión actualizado al 30 de junio de 2019</t>
  </si>
  <si>
    <t>Saldo pendiente por pagar de la inversión al 30 de junio de 2019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</si>
  <si>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</si>
  <si>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</si>
  <si>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</si>
  <si>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</si>
  <si>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</si>
  <si>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</si>
  <si>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</si>
  <si>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</si>
  <si>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</si>
  <si>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</si>
  <si>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</si>
  <si>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</si>
  <si>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</si>
  <si>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</si>
  <si>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</si>
  <si>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</si>
  <si>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</si>
  <si>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</si>
  <si>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</si>
  <si>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</si>
  <si>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</si>
  <si>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</si>
  <si>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 xml:space="preserve">PODER EJECUTIVO DEL ESTADO DE NAYARIT
</t>
    </r>
    <r>
      <rPr>
        <b/>
        <sz val="9"/>
        <color indexed="8"/>
        <rFont val="Arial"/>
        <family val="2"/>
      </rPr>
      <t xml:space="preserve">Balance Presupuestario - LDF 
</t>
    </r>
    <r>
      <rPr>
        <b/>
        <sz val="8"/>
        <color indexed="8"/>
        <rFont val="Arial Narrow"/>
        <family val="2"/>
      </rPr>
      <t xml:space="preserve">Del 01 de enero al 30 de junio del 2019 (b)
</t>
    </r>
    <r>
      <rPr>
        <b/>
        <sz val="7.5"/>
        <color indexed="8"/>
        <rFont val="Arial Narrow"/>
        <family val="2"/>
      </rPr>
      <t>(PESOS)</t>
    </r>
  </si>
  <si>
    <t>Estimado/ Aprobado (d)</t>
  </si>
  <si>
    <t>Devengado</t>
  </si>
  <si>
    <t xml:space="preserve">Recaudado / Pagado 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</si>
  <si>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</si>
  <si>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</si>
  <si>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</si>
  <si>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</si>
  <si>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Presupuestarios¹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</si>
  <si>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</si>
  <si>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</si>
  <si>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</si>
  <si>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</si>
  <si>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</si>
  <si>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-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</si>
  <si>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</si>
  <si>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</si>
  <si>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</si>
  <si>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</si>
  <si>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</si>
  <si>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</si>
  <si>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</si>
  <si>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</si>
  <si>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IV.Balance Primario(IV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</si>
  <si>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</si>
  <si>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</si>
  <si>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</si>
  <si>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</si>
  <si>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</si>
  <si>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</si>
  <si>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</si>
  <si>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- G )</t>
  </si>
  <si>
    <t>A3.1 Financiamiento Neto con Fuente de Pago de Ingresos de Libre Disposición (A3.1 = F1 - G1)</t>
  </si>
  <si>
    <t>V. Balance Presupuestario de Recursos Disponibles (V = A1 + A3.1 - B 1 + C1)</t>
  </si>
  <si>
    <t>VI. Balance Presupuestario de Recursos Disponibles sin Financiamiento Neto (VI = V - A3.1)</t>
  </si>
  <si>
    <t>A3.2 Financiamiento Neto con Fuente de Pago de Transferencias Federales Etiquetadas (A3.2 = F2 - G2)</t>
  </si>
  <si>
    <t>VII. Balance Presupuestario de Recursos Etiquetados (VII = A2 + A3.2 - B2 + C2)</t>
  </si>
  <si>
    <t>VIII. Balance Presupuestario de Recursos Etiquetados sin Financiamiento Neto (VIII = VII - A3.2)</t>
  </si>
  <si>
    <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 Ingresos Detallado - LDF
</t>
    </r>
    <r>
      <rPr>
        <b/>
        <sz val="8"/>
        <color indexed="8"/>
        <rFont val="Arial Narrow"/>
        <family val="2"/>
      </rPr>
      <t xml:space="preserve"> Del 01 de enero al 30 de junio del 2019 (b)
</t>
    </r>
    <r>
      <rPr>
        <b/>
        <sz val="7.5"/>
        <color indexed="8"/>
        <rFont val="Arial Narrow"/>
        <family val="2"/>
      </rPr>
      <t>(PESOS)</t>
    </r>
  </si>
  <si>
    <t>Concepto 
(c)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</si>
  <si>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</si>
  <si>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</si>
  <si>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</si>
  <si>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</si>
  <si>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</si>
  <si>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</si>
  <si>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</si>
  <si>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</si>
  <si>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</si>
  <si>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</si>
  <si>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</si>
  <si>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</si>
  <si>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</si>
  <si>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de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</si>
  <si>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</si>
  <si>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</si>
  <si>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</si>
  <si>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</si>
  <si>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</si>
  <si>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</si>
  <si>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</si>
  <si>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</si>
  <si>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</si>
  <si>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</si>
  <si>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</si>
  <si>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</si>
  <si>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</si>
  <si>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</si>
  <si>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</si>
  <si>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</si>
  <si>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</si>
  <si>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</si>
  <si>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</si>
  <si>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</si>
  <si>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</si>
  <si>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</si>
  <si>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</si>
  <si>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</si>
  <si>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</si>
  <si>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</si>
  <si>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</si>
  <si>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</si>
  <si>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</si>
  <si>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</si>
  <si>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</si>
  <si>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</si>
  <si>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</si>
  <si>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</si>
  <si>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</si>
  <si>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</si>
  <si>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</si>
  <si>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</si>
  <si>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</si>
  <si>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</si>
  <si>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</si>
  <si>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</si>
  <si>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</si>
  <si>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</si>
  <si>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</si>
  <si>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</si>
  <si>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(II=A+B+C+D+E)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</si>
  <si>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</si>
  <si>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</si>
  <si>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</si>
  <si>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</si>
  <si>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</si>
  <si>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</si>
  <si>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</si>
  <si>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por Objeto del Gasto (Capítulo y Concepto)
</t>
    </r>
    <r>
      <rPr>
        <b/>
        <sz val="8"/>
        <color indexed="8"/>
        <rFont val="Arial Narrow"/>
        <family val="2"/>
      </rPr>
      <t xml:space="preserve"> Del 01 de enero al 30 de junio del 2019 (b)
</t>
    </r>
    <r>
      <rPr>
        <b/>
        <sz val="7.5"/>
        <color indexed="8"/>
        <rFont val="Arial Narrow"/>
        <family val="2"/>
      </rPr>
      <t>(PESOS)</t>
    </r>
  </si>
  <si>
    <t>Egresos</t>
  </si>
  <si>
    <t>Subejercicio (e)</t>
  </si>
  <si>
    <t>Aprobado (d)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</si>
  <si>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</si>
  <si>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</si>
  <si>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</si>
  <si>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</si>
  <si>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</si>
  <si>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</si>
  <si>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</si>
  <si>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</si>
  <si>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</si>
  <si>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</si>
  <si>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</si>
  <si>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</si>
  <si>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</si>
  <si>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</si>
  <si>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</si>
  <si>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</si>
  <si>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</si>
  <si>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</si>
  <si>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</si>
  <si>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</si>
  <si>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</si>
  <si>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</si>
  <si>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</si>
  <si>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</si>
  <si>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</si>
  <si>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</si>
  <si>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</si>
  <si>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</si>
  <si>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</si>
  <si>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</si>
  <si>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</si>
  <si>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</si>
  <si>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</si>
  <si>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</si>
  <si>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</si>
  <si>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</si>
  <si>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</si>
  <si>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</si>
  <si>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</si>
  <si>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</si>
  <si>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</si>
  <si>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</si>
  <si>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</si>
  <si>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</si>
  <si>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</si>
  <si>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</si>
  <si>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</si>
  <si>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</si>
  <si>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</si>
  <si>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</si>
  <si>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</si>
  <si>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</si>
  <si>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</si>
  <si>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</si>
  <si>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</si>
  <si>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</si>
  <si>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</si>
  <si>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</si>
  <si>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</si>
  <si>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</si>
  <si>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</si>
  <si>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</si>
  <si>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</si>
  <si>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</si>
  <si>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</si>
  <si>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</si>
  <si>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</si>
  <si>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</si>
  <si>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</si>
  <si>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</si>
  <si>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</si>
  <si>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</si>
  <si>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</si>
  <si>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</si>
  <si>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</si>
  <si>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</si>
  <si>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</si>
  <si>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Administrativa
</t>
    </r>
    <r>
      <rPr>
        <b/>
        <sz val="8"/>
        <color indexed="8"/>
        <rFont val="Arial Narrow"/>
        <family val="2"/>
      </rPr>
      <t xml:space="preserve"> Del 01 de enero al 30 de junio del 2019 (b)
</t>
    </r>
    <r>
      <rPr>
        <b/>
        <sz val="7.5"/>
        <color indexed="8"/>
        <rFont val="Arial Narrow"/>
        <family val="2"/>
      </rPr>
      <t>(PESOS)</t>
    </r>
  </si>
  <si>
    <t>I. Gasto No Etiquetado  (I=A+B+C+D+E+F+G+H)</t>
  </si>
  <si>
    <t>A.  PODER LEGISLATIVO</t>
  </si>
  <si>
    <t>B. PODER EJECUTIVO</t>
  </si>
  <si>
    <t>Despacho del Ejecutivo</t>
  </si>
  <si>
    <t>Secretaría General de Gobierno</t>
  </si>
  <si>
    <t>Secretaría de Desarrollo Social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</si>
  <si>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</si>
  <si>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</si>
  <si>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</si>
  <si>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</si>
  <si>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</si>
  <si>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</si>
  <si>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</si>
  <si>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</si>
  <si>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</si>
  <si>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</si>
  <si>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</si>
  <si>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</si>
  <si>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</si>
  <si>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</si>
  <si>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</si>
  <si>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</si>
  <si>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</si>
  <si>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</si>
  <si>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</si>
  <si>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>D. Secretaría de Desarrollo Social</t>
  </si>
  <si>
    <t>E. Secretaría de Administración y Finanzas</t>
  </si>
  <si>
    <t>F. Secretaría de Planeación, Programación y Presupuesto</t>
  </si>
  <si>
    <t>G. Secretaría de Educación</t>
  </si>
  <si>
    <t>H. Secretaría de la Contraloría General</t>
  </si>
  <si>
    <t>I. Secretaría de Turismo</t>
  </si>
  <si>
    <t>J. Secretaría del Trabajo, Productividad y Desarrollo Económico</t>
  </si>
  <si>
    <t>K. Secretaría de Desarrollo Rural y Medio Ambiente</t>
  </si>
  <si>
    <t>L. Secretaría de Obras Públicas</t>
  </si>
  <si>
    <t>M. Secretaría de Seguridad Pública</t>
  </si>
  <si>
    <t>N. Erogaciones Generales</t>
  </si>
  <si>
    <t>O. Jubilaciones y Pensiones</t>
  </si>
  <si>
    <t>P. Subsidios y Transferencias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</si>
  <si>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Funcional (Finalidad y Función)
</t>
    </r>
    <r>
      <rPr>
        <b/>
        <sz val="8"/>
        <color indexed="8"/>
        <rFont val="Arial Narrow"/>
        <family val="2"/>
      </rPr>
      <t xml:space="preserve"> Del 01 de enero al 30 de junio del 2019 (b)
</t>
    </r>
    <r>
      <rPr>
        <b/>
        <sz val="7.5"/>
        <color indexed="8"/>
        <rFont val="Arial Narrow"/>
        <family val="2"/>
      </rPr>
      <t>(PESOS)</t>
    </r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</si>
  <si>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</si>
  <si>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</si>
  <si>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</si>
  <si>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</si>
  <si>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</si>
  <si>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</si>
  <si>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</si>
  <si>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</si>
  <si>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</si>
  <si>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</si>
  <si>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</si>
  <si>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</si>
  <si>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</si>
  <si>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</si>
  <si>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</si>
  <si>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</si>
  <si>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</si>
  <si>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</si>
  <si>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</si>
  <si>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</si>
  <si>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</si>
  <si>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</si>
  <si>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</si>
  <si>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</si>
  <si>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</si>
  <si>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</si>
  <si>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</si>
  <si>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</si>
  <si>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</si>
  <si>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</si>
  <si>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</si>
  <si>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</si>
  <si>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</si>
  <si>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</si>
  <si>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r>
      <rPr>
        <b/>
        <sz val="10"/>
        <color indexed="8"/>
        <rFont val="Arial Narrow"/>
        <family val="2"/>
      </rPr>
      <t xml:space="preserve">PODER EJECUTIVO DEL ESTADO DE NAYARIT
</t>
    </r>
    <r>
      <rPr>
        <b/>
        <sz val="9"/>
        <color indexed="8"/>
        <rFont val="Arial Narrow"/>
        <family val="2"/>
      </rPr>
      <t xml:space="preserve">Estado Analítico del Ejercicio del Presupuesto de Egresos Detallado - LDF
Clasificación de Servicios Personales por Categoría
</t>
    </r>
    <r>
      <rPr>
        <b/>
        <sz val="8"/>
        <color indexed="8"/>
        <rFont val="Arial Narrow"/>
        <family val="2"/>
      </rPr>
      <t xml:space="preserve"> Del 01 de enero al 30 de junio del 2019 (b)
</t>
    </r>
    <r>
      <rPr>
        <b/>
        <sz val="7.5"/>
        <color indexed="8"/>
        <rFont val="Arial Narrow"/>
        <family val="2"/>
      </rPr>
      <t>(PESOS)</t>
    </r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</si>
  <si>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</si>
  <si>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</si>
  <si>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</si>
  <si>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</si>
  <si>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</si>
  <si>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</si>
  <si>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</si>
  <si>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</si>
  <si>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</si>
  <si>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</si>
  <si>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</si>
  <si>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</si>
  <si>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</si>
  <si>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Informe Analítico de la Deuda Pública y Otros Pasivos - LDF
</t>
    </r>
    <r>
      <rPr>
        <b/>
        <sz val="9"/>
        <color indexed="8"/>
        <rFont val="Arial Narrow"/>
        <family val="2"/>
      </rPr>
      <t xml:space="preserve"> Del 01 de enero al 30 de junio del 2019 (b)
</t>
    </r>
    <r>
      <rPr>
        <b/>
        <sz val="8"/>
        <color indexed="8"/>
        <rFont val="Arial Narrow"/>
        <family val="2"/>
      </rPr>
      <t>(PESOS)</t>
    </r>
  </si>
  <si>
    <t xml:space="preserve">
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</si>
  <si>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</si>
  <si>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</si>
  <si>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</si>
  <si>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</si>
  <si>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</si>
  <si>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</si>
  <si>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</si>
  <si>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</si>
  <si>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</si>
  <si>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</si>
  <si>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</si>
  <si>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</si>
  <si>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</si>
  <si>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</si>
  <si>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</si>
  <si>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</si>
  <si>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</si>
  <si>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</si>
  <si>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</si>
  <si>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</si>
  <si>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</si>
  <si>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</si>
  <si>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</si>
  <si>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</si>
  <si>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</si>
  <si>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</si>
  <si>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 xml:space="preserve">1    Se refiere a cualquier Financiamiento sin fuente o garantía de pago definida, que sea asumida de manera solidaria o subsidiaria por las Entidades Federativas con sus Municipios, organismos descentralizados y empresas de
    participación estatal mayoritaria y fideicomisos, locales o municipales, y por los Municipios con sus respectivos organismos descentralizados y empresas de participación municipal mayoritaria.                        
2    Se refiere al valor del Bono Cupón Cero que respalda el pago de los créditos asociados al mismo (Activo).                            </t>
  </si>
  <si>
    <t xml:space="preserve">
Obligaciones a Corto Plazo (k)</t>
  </si>
  <si>
    <t>Monto Contratado 
(l)</t>
  </si>
  <si>
    <t>Plazo 
Pactado
(m)</t>
  </si>
  <si>
    <t>Tasa de Interés
(n)</t>
  </si>
  <si>
    <t>Comisiones y Costos Relacionados (o)</t>
  </si>
  <si>
    <t>Tasa Efectiva
(p)</t>
  </si>
  <si>
    <t xml:space="preserve">6. Obligaciones a Corto Plazo (Informativo)    </t>
  </si>
  <si>
    <t xml:space="preserve">A. Crédito 1    </t>
  </si>
  <si>
    <t>12</t>
  </si>
  <si>
    <t>TIIE + 0.72</t>
  </si>
  <si>
    <t xml:space="preserve">B. Crédito 2    </t>
  </si>
  <si>
    <t>TIIE + 0.58</t>
  </si>
  <si>
    <t xml:space="preserve">C. Crédito 3    </t>
  </si>
  <si>
    <t>TIIE + 0.79</t>
  </si>
  <si>
    <t xml:space="preserve">D. Crédito 4    </t>
  </si>
  <si>
    <t>TIIE + 0.80</t>
  </si>
  <si>
    <t xml:space="preserve">E. Crédito 5   </t>
  </si>
  <si>
    <t>TIIE + 0.88</t>
  </si>
  <si>
    <t>F. Crédito 6</t>
  </si>
  <si>
    <t>TIIE + 0.84</t>
  </si>
  <si>
    <t>G. Crédito 7</t>
  </si>
  <si>
    <t>TIIE + 2.20</t>
  </si>
  <si>
    <t>H. Crédito 8</t>
  </si>
  <si>
    <t>I. Crédito 9</t>
  </si>
  <si>
    <t>J. Crédito 10</t>
  </si>
  <si>
    <t>K. Crédito 11</t>
  </si>
  <si>
    <t>L. Crédito 12</t>
  </si>
  <si>
    <t>TIIE + 1.75</t>
  </si>
  <si>
    <t>TIIE + 1.95</t>
  </si>
  <si>
    <t>TIIE + 2.05</t>
  </si>
  <si>
    <t>TIIE + 2.40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</si>
</sst>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_ ;[Red]\-#,##0\ "/>
    <numFmt numFmtId="166" formatCode="#,##0.00_ ;\-#,##0.00\ "/>
  </numFmts>
  <fonts count="59">
    <font>
      <sz val="10"/>
      <color indexed="8"/>
      <name val="ARIAL"/>
      <family val="0"/>
    </font>
    <font>
      <b/>
      <sz val="5"/>
      <color indexed="8"/>
      <name val="Arial Narrow"/>
      <family val="0"/>
    </font>
    <font>
      <sz val="5"/>
      <color indexed="8"/>
      <name val="Arial Narrow"/>
      <family val="0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6.5"/>
      <color indexed="8"/>
      <name val="Arial Narrow"/>
      <family val="2"/>
    </font>
    <font>
      <b/>
      <sz val="9"/>
      <color indexed="8"/>
      <name val="Arial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b/>
      <sz val="9"/>
      <color indexed="8"/>
      <name val="Arial Narrow"/>
      <family val="2"/>
    </font>
    <font>
      <sz val="7"/>
      <color indexed="8"/>
      <name val="Arial Narrow"/>
      <family val="2"/>
    </font>
    <font>
      <b/>
      <sz val="6.5"/>
      <color indexed="8"/>
      <name val="Arial Narrow"/>
      <family val="2"/>
    </font>
    <font>
      <b/>
      <sz val="10"/>
      <color indexed="8"/>
      <name val="Arial"/>
      <family val="2"/>
    </font>
    <font>
      <sz val="6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7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6.5"/>
      <color theme="1"/>
      <name val="Arial Narrow"/>
      <family val="2"/>
    </font>
    <font>
      <sz val="8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85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1" fillId="0" borderId="13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0" fillId="0" borderId="16" xfId="0" applyBorder="1" applyAlignment="1">
      <alignment vertical="top"/>
    </xf>
    <xf numFmtId="4" fontId="1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4" fontId="2" fillId="0" borderId="13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" fontId="2" fillId="0" borderId="16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0" fontId="53" fillId="0" borderId="0" xfId="53" applyFont="1">
      <alignment/>
      <protection/>
    </xf>
    <xf numFmtId="0" fontId="54" fillId="33" borderId="18" xfId="53" applyFont="1" applyFill="1" applyBorder="1" applyAlignment="1">
      <alignment horizontal="center" vertical="center" wrapText="1"/>
      <protection/>
    </xf>
    <xf numFmtId="0" fontId="54" fillId="33" borderId="19" xfId="53" applyFont="1" applyFill="1" applyBorder="1" applyAlignment="1">
      <alignment horizontal="center" vertical="center" wrapText="1"/>
      <protection/>
    </xf>
    <xf numFmtId="0" fontId="54" fillId="33" borderId="15" xfId="53" applyFont="1" applyFill="1" applyBorder="1" applyAlignment="1">
      <alignment horizontal="center" vertical="center" wrapText="1"/>
      <protection/>
    </xf>
    <xf numFmtId="0" fontId="54" fillId="33" borderId="10" xfId="53" applyFont="1" applyFill="1" applyBorder="1" applyAlignment="1">
      <alignment horizontal="center" vertical="center"/>
      <protection/>
    </xf>
    <xf numFmtId="0" fontId="54" fillId="33" borderId="17" xfId="53" applyFont="1" applyFill="1" applyBorder="1" applyAlignment="1">
      <alignment horizontal="center" vertical="center"/>
      <protection/>
    </xf>
    <xf numFmtId="0" fontId="54" fillId="33" borderId="14" xfId="53" applyFont="1" applyFill="1" applyBorder="1" applyAlignment="1">
      <alignment horizontal="center" vertical="center"/>
      <protection/>
    </xf>
    <xf numFmtId="0" fontId="55" fillId="0" borderId="12" xfId="53" applyFont="1" applyBorder="1" applyAlignment="1">
      <alignment horizontal="justify" vertical="center" wrapText="1"/>
      <protection/>
    </xf>
    <xf numFmtId="0" fontId="56" fillId="0" borderId="16" xfId="53" applyFont="1" applyBorder="1" applyAlignment="1">
      <alignment horizontal="justify" vertical="center" wrapText="1"/>
      <protection/>
    </xf>
    <xf numFmtId="0" fontId="56" fillId="0" borderId="13" xfId="53" applyFont="1" applyBorder="1" applyAlignment="1">
      <alignment horizontal="justify" vertical="center" wrapText="1"/>
      <protection/>
    </xf>
    <xf numFmtId="0" fontId="54" fillId="0" borderId="12" xfId="53" applyFont="1" applyBorder="1" applyAlignment="1">
      <alignment horizontal="left" vertical="center" wrapText="1"/>
      <protection/>
    </xf>
    <xf numFmtId="164" fontId="54" fillId="0" borderId="16" xfId="53" applyNumberFormat="1" applyFont="1" applyBorder="1" applyAlignment="1">
      <alignment horizontal="right" vertical="center" wrapText="1"/>
      <protection/>
    </xf>
    <xf numFmtId="164" fontId="54" fillId="0" borderId="13" xfId="53" applyNumberFormat="1" applyFont="1" applyBorder="1" applyAlignment="1">
      <alignment horizontal="right" vertical="center" wrapText="1"/>
      <protection/>
    </xf>
    <xf numFmtId="0" fontId="57" fillId="0" borderId="12" xfId="53" applyFont="1" applyBorder="1" applyAlignment="1">
      <alignment horizontal="left" vertical="center" wrapText="1" indent="1"/>
      <protection/>
    </xf>
    <xf numFmtId="164" fontId="57" fillId="0" borderId="16" xfId="53" applyNumberFormat="1" applyFont="1" applyBorder="1" applyAlignment="1">
      <alignment horizontal="right" vertical="center" wrapText="1"/>
      <protection/>
    </xf>
    <xf numFmtId="164" fontId="57" fillId="0" borderId="13" xfId="53" applyNumberFormat="1" applyFont="1" applyBorder="1" applyAlignment="1">
      <alignment horizontal="right" vertical="center" wrapText="1"/>
      <protection/>
    </xf>
    <xf numFmtId="0" fontId="53" fillId="0" borderId="12" xfId="53" applyFont="1" applyBorder="1" applyAlignment="1">
      <alignment horizontal="left" vertical="center" wrapText="1"/>
      <protection/>
    </xf>
    <xf numFmtId="165" fontId="53" fillId="0" borderId="16" xfId="53" applyNumberFormat="1" applyFont="1" applyBorder="1" applyAlignment="1">
      <alignment horizontal="right" vertical="center" wrapText="1"/>
      <protection/>
    </xf>
    <xf numFmtId="165" fontId="53" fillId="0" borderId="13" xfId="53" applyNumberFormat="1" applyFont="1" applyBorder="1" applyAlignment="1">
      <alignment horizontal="right" vertical="center" wrapText="1"/>
      <protection/>
    </xf>
    <xf numFmtId="0" fontId="53" fillId="0" borderId="10" xfId="53" applyFont="1" applyBorder="1" applyAlignment="1">
      <alignment horizontal="justify" vertical="center" wrapText="1"/>
      <protection/>
    </xf>
    <xf numFmtId="165" fontId="55" fillId="0" borderId="17" xfId="53" applyNumberFormat="1" applyFont="1" applyBorder="1" applyAlignment="1">
      <alignment horizontal="justify" vertical="center" wrapText="1"/>
      <protection/>
    </xf>
    <xf numFmtId="165" fontId="55" fillId="0" borderId="14" xfId="53" applyNumberFormat="1" applyFont="1" applyBorder="1" applyAlignment="1">
      <alignment horizontal="justify" vertical="center" wrapText="1"/>
      <protection/>
    </xf>
    <xf numFmtId="0" fontId="53" fillId="0" borderId="0" xfId="53" applyFont="1" applyAlignment="1">
      <alignment horizontal="center"/>
      <protection/>
    </xf>
    <xf numFmtId="0" fontId="0" fillId="0" borderId="0" xfId="0" applyFill="1" applyAlignment="1">
      <alignment vertical="top"/>
    </xf>
    <xf numFmtId="0" fontId="3" fillId="33" borderId="18" xfId="0" applyFont="1" applyFill="1" applyBorder="1" applyAlignment="1">
      <alignment horizontal="left" vertical="top"/>
    </xf>
    <xf numFmtId="0" fontId="0" fillId="33" borderId="15" xfId="0" applyFill="1" applyBorder="1" applyAlignment="1">
      <alignment vertical="top"/>
    </xf>
    <xf numFmtId="0" fontId="3" fillId="33" borderId="15" xfId="0" applyFont="1" applyFill="1" applyBorder="1" applyAlignment="1">
      <alignment horizontal="center" vertical="top" wrapText="1" readingOrder="1"/>
    </xf>
    <xf numFmtId="0" fontId="0" fillId="33" borderId="2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14" xfId="0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9" fillId="0" borderId="12" xfId="0" applyFont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top"/>
    </xf>
    <xf numFmtId="4" fontId="9" fillId="0" borderId="13" xfId="0" applyNumberFormat="1" applyFont="1" applyBorder="1" applyAlignment="1">
      <alignment horizontal="right" vertical="top"/>
    </xf>
    <xf numFmtId="0" fontId="10" fillId="0" borderId="12" xfId="0" applyFont="1" applyBorder="1" applyAlignment="1">
      <alignment horizontal="left" vertical="top" wrapText="1" indent="1"/>
    </xf>
    <xf numFmtId="4" fontId="10" fillId="0" borderId="0" xfId="0" applyNumberFormat="1" applyFont="1" applyBorder="1" applyAlignment="1">
      <alignment horizontal="right" vertical="top"/>
    </xf>
    <xf numFmtId="4" fontId="10" fillId="0" borderId="13" xfId="0" applyNumberFormat="1" applyFont="1" applyBorder="1" applyAlignment="1">
      <alignment horizontal="right" vertical="top"/>
    </xf>
    <xf numFmtId="0" fontId="10" fillId="0" borderId="12" xfId="0" applyFont="1" applyBorder="1" applyAlignment="1">
      <alignment vertical="top" wrapText="1"/>
    </xf>
    <xf numFmtId="4" fontId="10" fillId="0" borderId="0" xfId="0" applyNumberFormat="1" applyFont="1" applyBorder="1" applyAlignment="1">
      <alignment vertical="top"/>
    </xf>
    <xf numFmtId="0" fontId="0" fillId="35" borderId="0" xfId="0" applyFill="1" applyBorder="1" applyAlignment="1">
      <alignment vertical="top" wrapText="1" readingOrder="1"/>
    </xf>
    <xf numFmtId="0" fontId="0" fillId="35" borderId="13" xfId="0" applyFill="1" applyBorder="1" applyAlignment="1">
      <alignment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0" fillId="33" borderId="17" xfId="0" applyFill="1" applyBorder="1" applyAlignment="1">
      <alignment vertical="top"/>
    </xf>
    <xf numFmtId="0" fontId="9" fillId="0" borderId="18" xfId="0" applyFont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4" fontId="9" fillId="0" borderId="20" xfId="0" applyNumberFormat="1" applyFont="1" applyBorder="1" applyAlignment="1">
      <alignment horizontal="right" vertical="top"/>
    </xf>
    <xf numFmtId="4" fontId="9" fillId="0" borderId="15" xfId="0" applyNumberFormat="1" applyFont="1" applyBorder="1" applyAlignment="1">
      <alignment horizontal="right" vertical="top"/>
    </xf>
    <xf numFmtId="0" fontId="0" fillId="0" borderId="20" xfId="0" applyBorder="1" applyAlignment="1">
      <alignment vertical="top"/>
    </xf>
    <xf numFmtId="0" fontId="10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/>
    </xf>
    <xf numFmtId="4" fontId="0" fillId="0" borderId="0" xfId="0" applyNumberFormat="1" applyAlignment="1">
      <alignment vertical="top"/>
    </xf>
    <xf numFmtId="0" fontId="0" fillId="33" borderId="0" xfId="0" applyFill="1" applyBorder="1" applyAlignment="1">
      <alignment vertical="top"/>
    </xf>
    <xf numFmtId="0" fontId="9" fillId="0" borderId="18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 indent="1"/>
    </xf>
    <xf numFmtId="4" fontId="10" fillId="0" borderId="13" xfId="0" applyNumberFormat="1" applyFont="1" applyBorder="1" applyAlignment="1">
      <alignment horizontal="right" vertical="top"/>
    </xf>
    <xf numFmtId="4" fontId="10" fillId="0" borderId="16" xfId="0" applyNumberFormat="1" applyFont="1" applyBorder="1" applyAlignment="1">
      <alignment horizontal="right" vertical="top"/>
    </xf>
    <xf numFmtId="0" fontId="10" fillId="0" borderId="12" xfId="0" applyFont="1" applyBorder="1" applyAlignment="1">
      <alignment horizontal="left" vertical="top" wrapText="1" indent="2"/>
    </xf>
    <xf numFmtId="4" fontId="9" fillId="0" borderId="13" xfId="0" applyNumberFormat="1" applyFont="1" applyBorder="1" applyAlignment="1">
      <alignment horizontal="right" vertical="top"/>
    </xf>
    <xf numFmtId="4" fontId="9" fillId="0" borderId="16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 vertical="top"/>
    </xf>
    <xf numFmtId="0" fontId="9" fillId="0" borderId="12" xfId="0" applyFont="1" applyBorder="1" applyAlignment="1">
      <alignment horizontal="left" vertical="top" wrapText="1"/>
    </xf>
    <xf numFmtId="0" fontId="0" fillId="36" borderId="13" xfId="0" applyFill="1" applyBorder="1" applyAlignment="1">
      <alignment vertical="top"/>
    </xf>
    <xf numFmtId="4" fontId="10" fillId="0" borderId="16" xfId="0" applyNumberFormat="1" applyFont="1" applyBorder="1" applyAlignment="1">
      <alignment horizontal="right" vertical="top"/>
    </xf>
    <xf numFmtId="4" fontId="10" fillId="0" borderId="13" xfId="0" applyNumberFormat="1" applyFont="1" applyBorder="1" applyAlignment="1">
      <alignment horizontal="right" vertical="center"/>
    </xf>
    <xf numFmtId="4" fontId="10" fillId="0" borderId="16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 indent="2"/>
    </xf>
    <xf numFmtId="0" fontId="9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4" fontId="9" fillId="0" borderId="13" xfId="0" applyNumberFormat="1" applyFont="1" applyBorder="1" applyAlignment="1">
      <alignment horizontal="right"/>
    </xf>
    <xf numFmtId="4" fontId="9" fillId="0" borderId="16" xfId="0" applyNumberFormat="1" applyFont="1" applyBorder="1" applyAlignment="1">
      <alignment horizontal="right"/>
    </xf>
    <xf numFmtId="0" fontId="0" fillId="0" borderId="0" xfId="0" applyAlignment="1">
      <alignment/>
    </xf>
    <xf numFmtId="0" fontId="9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indent="1"/>
    </xf>
    <xf numFmtId="0" fontId="9" fillId="0" borderId="10" xfId="0" applyFont="1" applyBorder="1" applyAlignment="1">
      <alignment horizontal="left" vertical="top" wrapText="1" indent="1"/>
    </xf>
    <xf numFmtId="4" fontId="9" fillId="0" borderId="14" xfId="0" applyNumberFormat="1" applyFont="1" applyBorder="1" applyAlignment="1">
      <alignment horizontal="right" vertical="top"/>
    </xf>
    <xf numFmtId="4" fontId="9" fillId="0" borderId="17" xfId="0" applyNumberFormat="1" applyFont="1" applyBorder="1" applyAlignment="1">
      <alignment horizontal="right" vertical="top"/>
    </xf>
    <xf numFmtId="0" fontId="0" fillId="0" borderId="18" xfId="0" applyBorder="1" applyAlignment="1">
      <alignment vertical="top"/>
    </xf>
    <xf numFmtId="0" fontId="4" fillId="0" borderId="12" xfId="0" applyFont="1" applyBorder="1" applyAlignment="1">
      <alignment horizontal="left" vertical="top" wrapText="1"/>
    </xf>
    <xf numFmtId="4" fontId="4" fillId="0" borderId="13" xfId="0" applyNumberFormat="1" applyFont="1" applyBorder="1" applyAlignment="1">
      <alignment horizontal="right" vertical="top"/>
    </xf>
    <xf numFmtId="0" fontId="12" fillId="0" borderId="12" xfId="0" applyFont="1" applyBorder="1" applyAlignment="1">
      <alignment horizontal="left" vertical="top" wrapText="1"/>
    </xf>
    <xf numFmtId="4" fontId="12" fillId="0" borderId="13" xfId="0" applyNumberFormat="1" applyFont="1" applyBorder="1" applyAlignment="1">
      <alignment horizontal="right" vertical="top"/>
    </xf>
    <xf numFmtId="0" fontId="12" fillId="0" borderId="12" xfId="0" applyFont="1" applyBorder="1" applyAlignment="1">
      <alignment horizontal="left" vertical="top" wrapText="1" indent="2"/>
    </xf>
    <xf numFmtId="4" fontId="12" fillId="0" borderId="13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top" wrapText="1" readingOrder="1"/>
    </xf>
    <xf numFmtId="0" fontId="13" fillId="0" borderId="12" xfId="0" applyFont="1" applyBorder="1" applyAlignment="1">
      <alignment horizontal="left" vertical="top" wrapText="1"/>
    </xf>
    <xf numFmtId="4" fontId="13" fillId="0" borderId="13" xfId="0" applyNumberFormat="1" applyFont="1" applyBorder="1" applyAlignment="1">
      <alignment horizontal="right" vertical="top"/>
    </xf>
    <xf numFmtId="4" fontId="13" fillId="0" borderId="0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left" vertical="top" wrapText="1" indent="1"/>
    </xf>
    <xf numFmtId="4" fontId="7" fillId="0" borderId="13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vertical="top"/>
    </xf>
    <xf numFmtId="0" fontId="12" fillId="0" borderId="12" xfId="0" applyFont="1" applyBorder="1" applyAlignment="1">
      <alignment horizontal="left" vertical="top" wrapText="1" indent="1"/>
    </xf>
    <xf numFmtId="0" fontId="0" fillId="33" borderId="18" xfId="0" applyFill="1" applyBorder="1" applyAlignment="1">
      <alignment vertical="top"/>
    </xf>
    <xf numFmtId="0" fontId="0" fillId="33" borderId="13" xfId="0" applyFill="1" applyBorder="1" applyAlignment="1">
      <alignment vertical="top"/>
    </xf>
    <xf numFmtId="4" fontId="13" fillId="37" borderId="13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 horizontal="left" vertical="top" wrapText="1" indent="1"/>
    </xf>
    <xf numFmtId="4" fontId="7" fillId="0" borderId="13" xfId="0" applyNumberFormat="1" applyFont="1" applyBorder="1" applyAlignment="1">
      <alignment horizontal="right" vertical="top"/>
    </xf>
    <xf numFmtId="4" fontId="7" fillId="37" borderId="13" xfId="0" applyNumberFormat="1" applyFont="1" applyFill="1" applyBorder="1" applyAlignment="1">
      <alignment horizontal="right" vertical="top"/>
    </xf>
    <xf numFmtId="4" fontId="7" fillId="37" borderId="0" xfId="0" applyNumberFormat="1" applyFont="1" applyFill="1" applyBorder="1" applyAlignment="1">
      <alignment horizontal="right" vertical="top"/>
    </xf>
    <xf numFmtId="4" fontId="7" fillId="35" borderId="13" xfId="0" applyNumberFormat="1" applyFont="1" applyFill="1" applyBorder="1" applyAlignment="1">
      <alignment horizontal="right" vertical="top"/>
    </xf>
    <xf numFmtId="4" fontId="7" fillId="35" borderId="0" xfId="0" applyNumberFormat="1" applyFont="1" applyFill="1" applyBorder="1" applyAlignment="1">
      <alignment horizontal="right" vertical="top"/>
    </xf>
    <xf numFmtId="4" fontId="13" fillId="37" borderId="0" xfId="0" applyNumberFormat="1" applyFont="1" applyFill="1" applyBorder="1" applyAlignment="1">
      <alignment horizontal="right" vertical="top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" fontId="7" fillId="0" borderId="14" xfId="0" applyNumberFormat="1" applyFont="1" applyBorder="1" applyAlignment="1">
      <alignment horizontal="right" vertical="top"/>
    </xf>
    <xf numFmtId="4" fontId="7" fillId="37" borderId="14" xfId="0" applyNumberFormat="1" applyFont="1" applyFill="1" applyBorder="1" applyAlignment="1">
      <alignment horizontal="right" vertical="top"/>
    </xf>
    <xf numFmtId="4" fontId="7" fillId="37" borderId="11" xfId="0" applyNumberFormat="1" applyFont="1" applyFill="1" applyBorder="1" applyAlignment="1">
      <alignment horizontal="right" vertical="top"/>
    </xf>
    <xf numFmtId="4" fontId="7" fillId="0" borderId="17" xfId="0" applyNumberFormat="1" applyFont="1" applyBorder="1" applyAlignment="1">
      <alignment horizontal="right" vertical="top"/>
    </xf>
    <xf numFmtId="0" fontId="0" fillId="0" borderId="19" xfId="0" applyBorder="1" applyAlignment="1">
      <alignment vertical="top"/>
    </xf>
    <xf numFmtId="0" fontId="3" fillId="0" borderId="12" xfId="0" applyFont="1" applyBorder="1" applyAlignment="1">
      <alignment vertical="top"/>
    </xf>
    <xf numFmtId="0" fontId="16" fillId="0" borderId="13" xfId="0" applyFont="1" applyBorder="1" applyAlignment="1">
      <alignment vertical="top" wrapText="1" readingOrder="1"/>
    </xf>
    <xf numFmtId="166" fontId="3" fillId="0" borderId="16" xfId="0" applyNumberFormat="1" applyFont="1" applyBorder="1" applyAlignment="1">
      <alignment vertical="top" wrapText="1" readingOrder="1"/>
    </xf>
    <xf numFmtId="0" fontId="16" fillId="0" borderId="16" xfId="0" applyFont="1" applyBorder="1" applyAlignment="1">
      <alignment vertical="top" wrapText="1" readingOrder="1"/>
    </xf>
    <xf numFmtId="0" fontId="16" fillId="0" borderId="12" xfId="0" applyFont="1" applyBorder="1" applyAlignment="1">
      <alignment vertical="top" wrapText="1" readingOrder="1"/>
    </xf>
    <xf numFmtId="166" fontId="3" fillId="0" borderId="13" xfId="0" applyNumberFormat="1" applyFont="1" applyBorder="1" applyAlignment="1">
      <alignment vertical="top" wrapText="1" readingOrder="1"/>
    </xf>
    <xf numFmtId="0" fontId="16" fillId="0" borderId="12" xfId="0" applyFont="1" applyBorder="1" applyAlignment="1">
      <alignment vertical="top"/>
    </xf>
    <xf numFmtId="166" fontId="16" fillId="0" borderId="16" xfId="49" applyNumberFormat="1" applyFont="1" applyBorder="1" applyAlignment="1">
      <alignment vertical="top"/>
    </xf>
    <xf numFmtId="0" fontId="16" fillId="0" borderId="16" xfId="0" applyFont="1" applyBorder="1" applyAlignment="1">
      <alignment horizontal="center" vertical="top" wrapText="1" readingOrder="1"/>
    </xf>
    <xf numFmtId="166" fontId="16" fillId="0" borderId="13" xfId="49" applyNumberFormat="1" applyFont="1" applyBorder="1" applyAlignment="1">
      <alignment vertical="top"/>
    </xf>
    <xf numFmtId="10" fontId="58" fillId="0" borderId="13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vertical="top" wrapText="1" readingOrder="1"/>
    </xf>
    <xf numFmtId="0" fontId="16" fillId="0" borderId="14" xfId="0" applyFont="1" applyBorder="1" applyAlignment="1">
      <alignment vertical="top" wrapText="1" readingOrder="1"/>
    </xf>
    <xf numFmtId="0" fontId="16" fillId="0" borderId="17" xfId="0" applyFont="1" applyBorder="1" applyAlignment="1">
      <alignment vertical="top" wrapText="1" readingOrder="1"/>
    </xf>
    <xf numFmtId="4" fontId="2" fillId="0" borderId="16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 readingOrder="1"/>
    </xf>
    <xf numFmtId="0" fontId="1" fillId="0" borderId="14" xfId="0" applyFont="1" applyBorder="1" applyAlignment="1">
      <alignment horizontal="center" vertical="center" wrapText="1" readingOrder="1"/>
    </xf>
    <xf numFmtId="0" fontId="3" fillId="35" borderId="18" xfId="0" applyFont="1" applyFill="1" applyBorder="1" applyAlignment="1">
      <alignment horizontal="center" vertical="top" wrapText="1" readingOrder="1"/>
    </xf>
    <xf numFmtId="0" fontId="3" fillId="35" borderId="20" xfId="0" applyFont="1" applyFill="1" applyBorder="1" applyAlignment="1">
      <alignment horizontal="center" vertical="top" wrapText="1" readingOrder="1"/>
    </xf>
    <xf numFmtId="0" fontId="3" fillId="35" borderId="15" xfId="0" applyFont="1" applyFill="1" applyBorder="1" applyAlignment="1">
      <alignment horizontal="center" vertical="top" wrapText="1" readingOrder="1"/>
    </xf>
    <xf numFmtId="0" fontId="3" fillId="35" borderId="12" xfId="0" applyFont="1" applyFill="1" applyBorder="1" applyAlignment="1">
      <alignment horizontal="center" vertical="top" wrapText="1" readingOrder="1"/>
    </xf>
    <xf numFmtId="0" fontId="3" fillId="35" borderId="0" xfId="0" applyFont="1" applyFill="1" applyBorder="1" applyAlignment="1">
      <alignment horizontal="center" vertical="top" wrapText="1" readingOrder="1"/>
    </xf>
    <xf numFmtId="0" fontId="3" fillId="35" borderId="13" xfId="0" applyFont="1" applyFill="1" applyBorder="1" applyAlignment="1">
      <alignment horizontal="center" vertical="top" wrapText="1" readingOrder="1"/>
    </xf>
    <xf numFmtId="0" fontId="3" fillId="35" borderId="10" xfId="0" applyFont="1" applyFill="1" applyBorder="1" applyAlignment="1">
      <alignment horizontal="center" vertical="top" wrapText="1" readingOrder="1"/>
    </xf>
    <xf numFmtId="0" fontId="3" fillId="35" borderId="11" xfId="0" applyFont="1" applyFill="1" applyBorder="1" applyAlignment="1">
      <alignment horizontal="center" vertical="top" wrapText="1" readingOrder="1"/>
    </xf>
    <xf numFmtId="0" fontId="3" fillId="35" borderId="14" xfId="0" applyFont="1" applyFill="1" applyBorder="1" applyAlignment="1">
      <alignment horizontal="center" vertical="top" wrapText="1" readingOrder="1"/>
    </xf>
    <xf numFmtId="0" fontId="1" fillId="0" borderId="18" xfId="0" applyFont="1" applyBorder="1" applyAlignment="1">
      <alignment horizontal="left" vertical="top" wrapText="1" readingOrder="1"/>
    </xf>
    <xf numFmtId="0" fontId="1" fillId="0" borderId="15" xfId="0" applyFont="1" applyBorder="1" applyAlignment="1">
      <alignment horizontal="left" vertical="top" wrapText="1" readingOrder="1"/>
    </xf>
    <xf numFmtId="0" fontId="1" fillId="0" borderId="12" xfId="0" applyFont="1" applyBorder="1" applyAlignment="1">
      <alignment horizontal="left" vertical="top" wrapText="1" readingOrder="1"/>
    </xf>
    <xf numFmtId="0" fontId="1" fillId="0" borderId="13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19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left" vertical="center" wrapText="1" readingOrder="1"/>
    </xf>
    <xf numFmtId="0" fontId="1" fillId="0" borderId="15" xfId="0" applyFont="1" applyBorder="1" applyAlignment="1">
      <alignment horizontal="left" vertical="center" wrapText="1" readingOrder="1"/>
    </xf>
    <xf numFmtId="0" fontId="1" fillId="0" borderId="10" xfId="0" applyFont="1" applyBorder="1" applyAlignment="1">
      <alignment horizontal="left" vertical="center" wrapText="1" readingOrder="1"/>
    </xf>
    <xf numFmtId="0" fontId="1" fillId="0" borderId="14" xfId="0" applyFont="1" applyBorder="1" applyAlignment="1">
      <alignment horizontal="left" vertical="center" wrapText="1" readingOrder="1"/>
    </xf>
    <xf numFmtId="0" fontId="1" fillId="0" borderId="20" xfId="0" applyFont="1" applyBorder="1" applyAlignment="1">
      <alignment horizontal="left" vertical="center" wrapText="1" readingOrder="1"/>
    </xf>
    <xf numFmtId="0" fontId="1" fillId="0" borderId="11" xfId="0" applyFont="1" applyBorder="1" applyAlignment="1">
      <alignment horizontal="left" vertical="center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indent="1" readingOrder="1"/>
    </xf>
    <xf numFmtId="0" fontId="2" fillId="0" borderId="13" xfId="0" applyFont="1" applyBorder="1" applyAlignment="1">
      <alignment horizontal="left" vertical="top" wrapText="1" inden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left" vertical="center" wrapText="1" readingOrder="1"/>
    </xf>
    <xf numFmtId="0" fontId="2" fillId="0" borderId="12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center" wrapText="1" readingOrder="1"/>
    </xf>
    <xf numFmtId="4" fontId="2" fillId="0" borderId="13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4" fontId="2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4" fontId="1" fillId="0" borderId="13" xfId="0" applyNumberFormat="1" applyFont="1" applyBorder="1" applyAlignment="1">
      <alignment horizontal="right" vertical="top"/>
    </xf>
    <xf numFmtId="0" fontId="15" fillId="0" borderId="0" xfId="0" applyFont="1" applyAlignment="1">
      <alignment horizontal="left" vertical="top" wrapText="1" readingOrder="1"/>
    </xf>
    <xf numFmtId="4" fontId="13" fillId="35" borderId="18" xfId="0" applyNumberFormat="1" applyFont="1" applyFill="1" applyBorder="1" applyAlignment="1">
      <alignment horizontal="center" vertical="center"/>
    </xf>
    <xf numFmtId="4" fontId="13" fillId="35" borderId="12" xfId="0" applyNumberFormat="1" applyFont="1" applyFill="1" applyBorder="1" applyAlignment="1">
      <alignment horizontal="center" vertical="center"/>
    </xf>
    <xf numFmtId="4" fontId="13" fillId="35" borderId="10" xfId="0" applyNumberFormat="1" applyFont="1" applyFill="1" applyBorder="1" applyAlignment="1">
      <alignment horizontal="center" vertical="center"/>
    </xf>
    <xf numFmtId="4" fontId="13" fillId="35" borderId="15" xfId="0" applyNumberFormat="1" applyFont="1" applyFill="1" applyBorder="1" applyAlignment="1">
      <alignment horizontal="center" vertical="center"/>
    </xf>
    <xf numFmtId="4" fontId="13" fillId="35" borderId="13" xfId="0" applyNumberFormat="1" applyFont="1" applyFill="1" applyBorder="1" applyAlignment="1">
      <alignment horizontal="center" vertical="center"/>
    </xf>
    <xf numFmtId="4" fontId="13" fillId="35" borderId="14" xfId="0" applyNumberFormat="1" applyFont="1" applyFill="1" applyBorder="1" applyAlignment="1">
      <alignment horizontal="center" vertical="center"/>
    </xf>
    <xf numFmtId="4" fontId="13" fillId="35" borderId="19" xfId="0" applyNumberFormat="1" applyFont="1" applyFill="1" applyBorder="1" applyAlignment="1">
      <alignment horizontal="center" vertical="center" wrapText="1"/>
    </xf>
    <xf numFmtId="4" fontId="13" fillId="35" borderId="16" xfId="0" applyNumberFormat="1" applyFont="1" applyFill="1" applyBorder="1" applyAlignment="1">
      <alignment horizontal="center" vertical="center" wrapText="1"/>
    </xf>
    <xf numFmtId="4" fontId="13" fillId="35" borderId="17" xfId="0" applyNumberFormat="1" applyFont="1" applyFill="1" applyBorder="1" applyAlignment="1">
      <alignment horizontal="center" vertical="center" wrapText="1"/>
    </xf>
    <xf numFmtId="4" fontId="13" fillId="35" borderId="18" xfId="0" applyNumberFormat="1" applyFont="1" applyFill="1" applyBorder="1" applyAlignment="1">
      <alignment horizontal="center" vertical="center" wrapText="1"/>
    </xf>
    <xf numFmtId="4" fontId="13" fillId="35" borderId="12" xfId="0" applyNumberFormat="1" applyFont="1" applyFill="1" applyBorder="1" applyAlignment="1">
      <alignment horizontal="center" vertical="center" wrapText="1"/>
    </xf>
    <xf numFmtId="4" fontId="13" fillId="35" borderId="10" xfId="0" applyNumberFormat="1" applyFont="1" applyFill="1" applyBorder="1" applyAlignment="1">
      <alignment horizontal="center" vertical="center" wrapText="1"/>
    </xf>
    <xf numFmtId="4" fontId="13" fillId="35" borderId="15" xfId="0" applyNumberFormat="1" applyFont="1" applyFill="1" applyBorder="1" applyAlignment="1">
      <alignment horizontal="center" vertical="center" wrapText="1"/>
    </xf>
    <xf numFmtId="4" fontId="13" fillId="35" borderId="13" xfId="0" applyNumberFormat="1" applyFont="1" applyFill="1" applyBorder="1" applyAlignment="1">
      <alignment horizontal="center" vertical="center" wrapText="1"/>
    </xf>
    <xf numFmtId="4" fontId="13" fillId="35" borderId="14" xfId="0" applyNumberFormat="1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top" wrapText="1" readingOrder="1"/>
    </xf>
    <xf numFmtId="0" fontId="4" fillId="33" borderId="12" xfId="0" applyFont="1" applyFill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center" vertical="top" wrapText="1" readingOrder="1"/>
    </xf>
    <xf numFmtId="0" fontId="4" fillId="33" borderId="13" xfId="0" applyFont="1" applyFill="1" applyBorder="1" applyAlignment="1">
      <alignment horizontal="center" vertical="top" wrapText="1" readingOrder="1"/>
    </xf>
    <xf numFmtId="0" fontId="4" fillId="33" borderId="14" xfId="0" applyFont="1" applyFill="1" applyBorder="1" applyAlignment="1">
      <alignment horizontal="center" vertical="top" wrapText="1" readingOrder="1"/>
    </xf>
    <xf numFmtId="0" fontId="55" fillId="33" borderId="18" xfId="53" applyFont="1" applyFill="1" applyBorder="1" applyAlignment="1">
      <alignment horizontal="center" vertical="center"/>
      <protection/>
    </xf>
    <xf numFmtId="0" fontId="55" fillId="33" borderId="20" xfId="53" applyFont="1" applyFill="1" applyBorder="1" applyAlignment="1">
      <alignment horizontal="center" vertical="center"/>
      <protection/>
    </xf>
    <xf numFmtId="0" fontId="55" fillId="33" borderId="15" xfId="53" applyFont="1" applyFill="1" applyBorder="1" applyAlignment="1">
      <alignment horizontal="center" vertical="center"/>
      <protection/>
    </xf>
    <xf numFmtId="0" fontId="55" fillId="33" borderId="12" xfId="53" applyFont="1" applyFill="1" applyBorder="1" applyAlignment="1">
      <alignment horizontal="center" vertical="center" wrapText="1"/>
      <protection/>
    </xf>
    <xf numFmtId="0" fontId="55" fillId="33" borderId="0" xfId="53" applyFont="1" applyFill="1" applyBorder="1" applyAlignment="1">
      <alignment horizontal="center" vertical="center" wrapText="1"/>
      <protection/>
    </xf>
    <xf numFmtId="0" fontId="55" fillId="33" borderId="13" xfId="53" applyFont="1" applyFill="1" applyBorder="1" applyAlignment="1">
      <alignment horizontal="center" vertical="center" wrapText="1"/>
      <protection/>
    </xf>
    <xf numFmtId="0" fontId="55" fillId="33" borderId="10" xfId="53" applyFont="1" applyFill="1" applyBorder="1" applyAlignment="1">
      <alignment horizontal="center" vertical="center" wrapText="1"/>
      <protection/>
    </xf>
    <xf numFmtId="0" fontId="55" fillId="33" borderId="11" xfId="53" applyFont="1" applyFill="1" applyBorder="1" applyAlignment="1">
      <alignment horizontal="center" vertical="center" wrapText="1"/>
      <protection/>
    </xf>
    <xf numFmtId="0" fontId="55" fillId="33" borderId="14" xfId="53" applyFont="1" applyFill="1" applyBorder="1" applyAlignment="1">
      <alignment horizontal="center" vertical="center" wrapText="1"/>
      <protection/>
    </xf>
    <xf numFmtId="4" fontId="10" fillId="0" borderId="13" xfId="0" applyNumberFormat="1" applyFont="1" applyBorder="1" applyAlignment="1">
      <alignment horizontal="right" vertical="top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wrapText="1" readingOrder="1"/>
    </xf>
    <xf numFmtId="0" fontId="6" fillId="33" borderId="22" xfId="0" applyFont="1" applyFill="1" applyBorder="1" applyAlignment="1">
      <alignment horizontal="center" vertical="top" wrapText="1" readingOrder="1"/>
    </xf>
    <xf numFmtId="0" fontId="0" fillId="35" borderId="0" xfId="0" applyFill="1" applyBorder="1" applyAlignment="1">
      <alignment horizontal="left" vertical="top" wrapText="1" readingOrder="1"/>
    </xf>
    <xf numFmtId="0" fontId="0" fillId="35" borderId="13" xfId="0" applyFill="1" applyBorder="1" applyAlignment="1">
      <alignment horizontal="left" vertical="top" wrapText="1" readingOrder="1"/>
    </xf>
    <xf numFmtId="4" fontId="10" fillId="0" borderId="16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horizontal="left" vertical="top" wrapText="1" readingOrder="1"/>
    </xf>
    <xf numFmtId="0" fontId="9" fillId="0" borderId="12" xfId="0" applyFont="1" applyBorder="1" applyAlignment="1">
      <alignment horizontal="left" vertical="top" wrapText="1" readingOrder="1"/>
    </xf>
    <xf numFmtId="0" fontId="10" fillId="0" borderId="12" xfId="0" applyFont="1" applyBorder="1" applyAlignment="1">
      <alignment horizontal="left" vertical="top" wrapText="1" indent="1" readingOrder="1"/>
    </xf>
    <xf numFmtId="0" fontId="10" fillId="0" borderId="12" xfId="0" applyFont="1" applyBorder="1" applyAlignment="1">
      <alignment horizontal="left" vertical="center" wrapText="1" indent="2" readingOrder="1"/>
    </xf>
    <xf numFmtId="0" fontId="6" fillId="33" borderId="18" xfId="0" applyFont="1" applyFill="1" applyBorder="1" applyAlignment="1">
      <alignment horizontal="center" vertical="top" wrapText="1" readingOrder="1"/>
    </xf>
    <xf numFmtId="0" fontId="6" fillId="33" borderId="20" xfId="0" applyFont="1" applyFill="1" applyBorder="1" applyAlignment="1">
      <alignment horizontal="center" vertical="top" wrapText="1" readingOrder="1"/>
    </xf>
    <xf numFmtId="0" fontId="6" fillId="33" borderId="15" xfId="0" applyFont="1" applyFill="1" applyBorder="1" applyAlignment="1">
      <alignment horizontal="center" vertical="top" wrapText="1" readingOrder="1"/>
    </xf>
    <xf numFmtId="0" fontId="6" fillId="33" borderId="12" xfId="0" applyFont="1" applyFill="1" applyBorder="1" applyAlignment="1">
      <alignment horizontal="center" vertical="top" wrapText="1" readingOrder="1"/>
    </xf>
    <xf numFmtId="0" fontId="6" fillId="33" borderId="0" xfId="0" applyFont="1" applyFill="1" applyBorder="1" applyAlignment="1">
      <alignment horizontal="center" vertical="top" wrapText="1" readingOrder="1"/>
    </xf>
    <xf numFmtId="0" fontId="6" fillId="33" borderId="13" xfId="0" applyFont="1" applyFill="1" applyBorder="1" applyAlignment="1">
      <alignment horizontal="center" vertical="top" wrapText="1" readingOrder="1"/>
    </xf>
    <xf numFmtId="0" fontId="6" fillId="33" borderId="10" xfId="0" applyFont="1" applyFill="1" applyBorder="1" applyAlignment="1">
      <alignment horizontal="center" vertical="top" wrapText="1" readingOrder="1"/>
    </xf>
    <xf numFmtId="0" fontId="6" fillId="33" borderId="11" xfId="0" applyFont="1" applyFill="1" applyBorder="1" applyAlignment="1">
      <alignment horizontal="center" vertical="top" wrapText="1" readingOrder="1"/>
    </xf>
    <xf numFmtId="0" fontId="6" fillId="33" borderId="14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1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4" fontId="12" fillId="0" borderId="0" xfId="0" applyNumberFormat="1" applyFont="1" applyBorder="1" applyAlignment="1">
      <alignment horizontal="right" vertical="top"/>
    </xf>
    <xf numFmtId="4" fontId="12" fillId="0" borderId="13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12" fillId="0" borderId="16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top" wrapText="1" indent="2" readingOrder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12" fillId="0" borderId="12" xfId="0" applyFont="1" applyBorder="1" applyAlignment="1">
      <alignment horizontal="left" vertical="top" wrapText="1" readingOrder="1"/>
    </xf>
    <xf numFmtId="4" fontId="12" fillId="0" borderId="12" xfId="0" applyNumberFormat="1" applyFont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2" fillId="0" borderId="16" xfId="0" applyNumberFormat="1" applyFont="1" applyBorder="1" applyAlignment="1">
      <alignment horizontal="right" vertical="top"/>
    </xf>
    <xf numFmtId="4" fontId="12" fillId="0" borderId="0" xfId="0" applyNumberFormat="1" applyFont="1" applyBorder="1" applyAlignment="1">
      <alignment horizontal="right" vertical="center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center" wrapText="1" readingOrder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4" fontId="7" fillId="0" borderId="0" xfId="0" applyNumberFormat="1" applyFont="1" applyBorder="1" applyAlignment="1">
      <alignment horizontal="right" vertical="top"/>
    </xf>
    <xf numFmtId="4" fontId="7" fillId="0" borderId="13" xfId="0" applyNumberFormat="1" applyFont="1" applyBorder="1" applyAlignment="1">
      <alignment horizontal="right" vertical="top"/>
    </xf>
    <xf numFmtId="4" fontId="13" fillId="0" borderId="0" xfId="0" applyNumberFormat="1" applyFont="1" applyBorder="1" applyAlignment="1">
      <alignment horizontal="right" vertical="top"/>
    </xf>
    <xf numFmtId="4" fontId="13" fillId="0" borderId="13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left" vertical="top" wrapText="1" indent="1" readingOrder="1"/>
    </xf>
    <xf numFmtId="4" fontId="7" fillId="0" borderId="16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85"/>
  <sheetViews>
    <sheetView showGridLines="0" tabSelected="1" zoomScalePageLayoutView="0" workbookViewId="0" topLeftCell="A1">
      <selection activeCell="A1" sqref="A1:I4"/>
    </sheetView>
  </sheetViews>
  <sheetFormatPr defaultColWidth="6.8515625" defaultRowHeight="12.75" customHeight="1"/>
  <cols>
    <col min="1" max="1" width="17.00390625" style="0" customWidth="1"/>
    <col min="2" max="2" width="15.8515625" style="0" customWidth="1"/>
    <col min="3" max="3" width="9.421875" style="0" customWidth="1"/>
    <col min="4" max="4" width="10.421875" style="0" customWidth="1"/>
    <col min="5" max="5" width="1.57421875" style="0" customWidth="1"/>
    <col min="6" max="6" width="16.00390625" style="0" customWidth="1"/>
    <col min="7" max="7" width="14.421875" style="0" customWidth="1"/>
    <col min="8" max="8" width="9.421875" style="0" customWidth="1"/>
    <col min="9" max="9" width="10.421875" style="0" customWidth="1"/>
  </cols>
  <sheetData>
    <row r="1" spans="1:9" ht="10.5" customHeight="1">
      <c r="A1" s="153" t="s">
        <v>119</v>
      </c>
      <c r="B1" s="154"/>
      <c r="C1" s="154"/>
      <c r="D1" s="154"/>
      <c r="E1" s="154"/>
      <c r="F1" s="154"/>
      <c r="G1" s="154"/>
      <c r="H1" s="154"/>
      <c r="I1" s="155"/>
    </row>
    <row r="2" spans="1:9" ht="10.5" customHeight="1">
      <c r="A2" s="156"/>
      <c r="B2" s="157"/>
      <c r="C2" s="157"/>
      <c r="D2" s="157"/>
      <c r="E2" s="157"/>
      <c r="F2" s="157"/>
      <c r="G2" s="157"/>
      <c r="H2" s="157"/>
      <c r="I2" s="158"/>
    </row>
    <row r="3" spans="1:9" ht="10.5" customHeight="1">
      <c r="A3" s="156"/>
      <c r="B3" s="157"/>
      <c r="C3" s="157"/>
      <c r="D3" s="157"/>
      <c r="E3" s="157"/>
      <c r="F3" s="157"/>
      <c r="G3" s="157"/>
      <c r="H3" s="157"/>
      <c r="I3" s="158"/>
    </row>
    <row r="4" spans="1:9" ht="18" customHeight="1">
      <c r="A4" s="159"/>
      <c r="B4" s="160"/>
      <c r="C4" s="160"/>
      <c r="D4" s="160"/>
      <c r="E4" s="160"/>
      <c r="F4" s="160"/>
      <c r="G4" s="160"/>
      <c r="H4" s="160"/>
      <c r="I4" s="161"/>
    </row>
    <row r="5" spans="1:9" ht="9" customHeight="1">
      <c r="A5" s="169" t="s">
        <v>0</v>
      </c>
      <c r="B5" s="170"/>
      <c r="C5" s="167" t="s">
        <v>120</v>
      </c>
      <c r="D5" s="167" t="s">
        <v>1</v>
      </c>
      <c r="E5" s="169" t="s">
        <v>0</v>
      </c>
      <c r="F5" s="173"/>
      <c r="G5" s="170"/>
      <c r="H5" s="151" t="s">
        <v>120</v>
      </c>
      <c r="I5" s="151" t="s">
        <v>1</v>
      </c>
    </row>
    <row r="6" spans="1:9" ht="9" customHeight="1">
      <c r="A6" s="171"/>
      <c r="B6" s="172"/>
      <c r="C6" s="168"/>
      <c r="D6" s="168"/>
      <c r="E6" s="171"/>
      <c r="F6" s="174"/>
      <c r="G6" s="172"/>
      <c r="H6" s="152"/>
      <c r="I6" s="152"/>
    </row>
    <row r="7" spans="1:9" ht="6" customHeight="1">
      <c r="A7" s="162" t="s">
        <v>2</v>
      </c>
      <c r="B7" s="163"/>
      <c r="C7" s="6"/>
      <c r="D7" s="9"/>
      <c r="E7" s="166" t="s">
        <v>3</v>
      </c>
      <c r="F7" s="166"/>
      <c r="G7" s="165"/>
      <c r="H7" s="15"/>
      <c r="I7" s="15"/>
    </row>
    <row r="8" spans="1:9" ht="6.75" customHeight="1">
      <c r="A8" s="164"/>
      <c r="B8" s="165"/>
      <c r="C8" s="4"/>
      <c r="D8" s="10"/>
      <c r="E8" s="166"/>
      <c r="F8" s="166"/>
      <c r="G8" s="165"/>
      <c r="H8" s="4"/>
      <c r="I8" s="4"/>
    </row>
    <row r="9" spans="1:9" ht="6.75" customHeight="1">
      <c r="A9" s="164" t="s">
        <v>4</v>
      </c>
      <c r="B9" s="165"/>
      <c r="C9" s="4"/>
      <c r="D9" s="10"/>
      <c r="E9" s="166" t="s">
        <v>5</v>
      </c>
      <c r="F9" s="166"/>
      <c r="G9" s="165"/>
      <c r="H9" s="4"/>
      <c r="I9" s="4"/>
    </row>
    <row r="10" spans="1:9" s="19" customFormat="1" ht="6.75" customHeight="1">
      <c r="A10" s="175" t="s">
        <v>6</v>
      </c>
      <c r="B10" s="176"/>
      <c r="C10" s="18">
        <f>SUM(C11:C17)</f>
        <v>955689247.91</v>
      </c>
      <c r="D10" s="18">
        <f>SUM(D11:D17)</f>
        <v>105070913.89</v>
      </c>
      <c r="E10" s="177" t="s">
        <v>7</v>
      </c>
      <c r="F10" s="177"/>
      <c r="G10" s="176"/>
      <c r="H10" s="18">
        <f>SUM(H11:H20)</f>
        <v>2095656130.79</v>
      </c>
      <c r="I10" s="18">
        <f>SUM(I11:I20)</f>
        <v>2202579617.7799997</v>
      </c>
    </row>
    <row r="11" spans="1:9" ht="6.75" customHeight="1">
      <c r="A11" s="178" t="s">
        <v>8</v>
      </c>
      <c r="B11" s="179"/>
      <c r="C11" s="8">
        <v>4453163.24</v>
      </c>
      <c r="D11" s="12">
        <v>1165389.66</v>
      </c>
      <c r="E11" s="14"/>
      <c r="F11" s="180" t="s">
        <v>9</v>
      </c>
      <c r="G11" s="181"/>
      <c r="H11" s="8">
        <v>97847898.18</v>
      </c>
      <c r="I11" s="8">
        <v>370933796.25</v>
      </c>
    </row>
    <row r="12" spans="1:9" ht="6.75" customHeight="1">
      <c r="A12" s="178" t="s">
        <v>10</v>
      </c>
      <c r="B12" s="179"/>
      <c r="C12" s="8">
        <v>948297266.69</v>
      </c>
      <c r="D12" s="12">
        <v>100982326.18</v>
      </c>
      <c r="E12" s="14"/>
      <c r="F12" s="180" t="s">
        <v>11</v>
      </c>
      <c r="G12" s="181"/>
      <c r="H12" s="8">
        <v>167428402.59</v>
      </c>
      <c r="I12" s="8">
        <v>247813520.38</v>
      </c>
    </row>
    <row r="13" spans="1:9" ht="6.75" customHeight="1">
      <c r="A13" s="178" t="s">
        <v>12</v>
      </c>
      <c r="B13" s="179"/>
      <c r="C13" s="8">
        <v>0</v>
      </c>
      <c r="D13" s="12">
        <v>0</v>
      </c>
      <c r="E13" s="14"/>
      <c r="F13" s="180" t="s">
        <v>13</v>
      </c>
      <c r="G13" s="181"/>
      <c r="H13" s="8">
        <v>2226403.45</v>
      </c>
      <c r="I13" s="8">
        <v>4167465.05</v>
      </c>
    </row>
    <row r="14" spans="1:9" ht="6.75" customHeight="1">
      <c r="A14" s="178" t="s">
        <v>14</v>
      </c>
      <c r="B14" s="179"/>
      <c r="C14" s="8">
        <v>1628017.42</v>
      </c>
      <c r="D14" s="12">
        <v>1612397.49</v>
      </c>
      <c r="E14" s="14"/>
      <c r="F14" s="180" t="s">
        <v>15</v>
      </c>
      <c r="G14" s="181"/>
      <c r="H14" s="8">
        <v>12849527.27</v>
      </c>
      <c r="I14" s="8">
        <v>4017694.76</v>
      </c>
    </row>
    <row r="15" spans="1:9" ht="6.75" customHeight="1">
      <c r="A15" s="178" t="s">
        <v>16</v>
      </c>
      <c r="B15" s="179"/>
      <c r="C15" s="8">
        <v>0</v>
      </c>
      <c r="D15" s="12">
        <v>0</v>
      </c>
      <c r="E15" s="14"/>
      <c r="F15" s="180" t="s">
        <v>17</v>
      </c>
      <c r="G15" s="181"/>
      <c r="H15" s="8">
        <v>483436486.15</v>
      </c>
      <c r="I15" s="8">
        <v>511499466.78</v>
      </c>
    </row>
    <row r="16" spans="1:9" ht="6.75" customHeight="1">
      <c r="A16" s="178" t="s">
        <v>18</v>
      </c>
      <c r="B16" s="179"/>
      <c r="C16" s="8">
        <v>0</v>
      </c>
      <c r="D16" s="12">
        <v>0</v>
      </c>
      <c r="E16" s="14"/>
      <c r="F16" s="182" t="s">
        <v>19</v>
      </c>
      <c r="G16" s="183"/>
      <c r="H16" s="149">
        <v>0</v>
      </c>
      <c r="I16" s="149">
        <v>0</v>
      </c>
    </row>
    <row r="17" spans="1:9" ht="6.75" customHeight="1">
      <c r="A17" s="178" t="s">
        <v>20</v>
      </c>
      <c r="B17" s="179"/>
      <c r="C17" s="8">
        <v>1310800.56</v>
      </c>
      <c r="D17" s="12">
        <v>1310800.56</v>
      </c>
      <c r="E17" s="14"/>
      <c r="F17" s="182"/>
      <c r="G17" s="183"/>
      <c r="H17" s="149"/>
      <c r="I17" s="149"/>
    </row>
    <row r="18" spans="1:9" ht="6.75" customHeight="1">
      <c r="A18" s="175" t="s">
        <v>21</v>
      </c>
      <c r="B18" s="176"/>
      <c r="C18" s="18">
        <f>SUM(C19:C25)</f>
        <v>677714118.0799999</v>
      </c>
      <c r="D18" s="18">
        <f>SUM(D19:D25)</f>
        <v>687495368.86</v>
      </c>
      <c r="E18" s="14"/>
      <c r="F18" s="180" t="s">
        <v>22</v>
      </c>
      <c r="G18" s="181"/>
      <c r="H18" s="8">
        <v>488396209.09</v>
      </c>
      <c r="I18" s="8">
        <v>466025166.92</v>
      </c>
    </row>
    <row r="19" spans="1:9" ht="6.75" customHeight="1">
      <c r="A19" s="178" t="s">
        <v>23</v>
      </c>
      <c r="B19" s="179"/>
      <c r="C19" s="8">
        <v>0</v>
      </c>
      <c r="D19" s="12">
        <v>0</v>
      </c>
      <c r="E19" s="14"/>
      <c r="F19" s="180" t="s">
        <v>24</v>
      </c>
      <c r="G19" s="181"/>
      <c r="H19" s="8">
        <v>734547.2</v>
      </c>
      <c r="I19" s="8">
        <v>421287.14</v>
      </c>
    </row>
    <row r="20" spans="1:9" ht="6.75" customHeight="1">
      <c r="A20" s="178" t="s">
        <v>25</v>
      </c>
      <c r="B20" s="179"/>
      <c r="C20" s="8">
        <v>495573.7</v>
      </c>
      <c r="D20" s="12">
        <v>1030167.53</v>
      </c>
      <c r="E20" s="14"/>
      <c r="F20" s="180" t="s">
        <v>26</v>
      </c>
      <c r="G20" s="181"/>
      <c r="H20" s="8">
        <v>842736656.86</v>
      </c>
      <c r="I20" s="8">
        <v>597701220.5</v>
      </c>
    </row>
    <row r="21" spans="1:9" ht="6.75" customHeight="1">
      <c r="A21" s="178" t="s">
        <v>27</v>
      </c>
      <c r="B21" s="179"/>
      <c r="C21" s="8">
        <v>450459784.4</v>
      </c>
      <c r="D21" s="12">
        <v>452249504.5</v>
      </c>
      <c r="E21" s="177" t="s">
        <v>28</v>
      </c>
      <c r="F21" s="177"/>
      <c r="G21" s="176"/>
      <c r="H21" s="18">
        <f>SUM(H22:H24)</f>
        <v>1011742437.98</v>
      </c>
      <c r="I21" s="18">
        <f>SUM(I22:I24)</f>
        <v>1174393939.39</v>
      </c>
    </row>
    <row r="22" spans="1:9" ht="6.75" customHeight="1">
      <c r="A22" s="178" t="s">
        <v>29</v>
      </c>
      <c r="B22" s="179"/>
      <c r="C22" s="8">
        <v>0</v>
      </c>
      <c r="D22" s="12">
        <v>0</v>
      </c>
      <c r="E22" s="14"/>
      <c r="F22" s="180" t="s">
        <v>30</v>
      </c>
      <c r="G22" s="181"/>
      <c r="H22" s="8">
        <v>1011742437.98</v>
      </c>
      <c r="I22" s="8">
        <v>1174393939.39</v>
      </c>
    </row>
    <row r="23" spans="1:9" ht="6.75" customHeight="1">
      <c r="A23" s="178" t="s">
        <v>31</v>
      </c>
      <c r="B23" s="179"/>
      <c r="C23" s="8">
        <v>0</v>
      </c>
      <c r="D23" s="12">
        <v>0</v>
      </c>
      <c r="E23" s="14"/>
      <c r="F23" s="180" t="s">
        <v>32</v>
      </c>
      <c r="G23" s="181"/>
      <c r="H23" s="8">
        <v>0</v>
      </c>
      <c r="I23" s="8">
        <v>0</v>
      </c>
    </row>
    <row r="24" spans="1:9" ht="6.75" customHeight="1">
      <c r="A24" s="178" t="s">
        <v>33</v>
      </c>
      <c r="B24" s="179"/>
      <c r="C24" s="8">
        <v>0</v>
      </c>
      <c r="D24" s="12">
        <v>0</v>
      </c>
      <c r="E24" s="14"/>
      <c r="F24" s="180" t="s">
        <v>34</v>
      </c>
      <c r="G24" s="181"/>
      <c r="H24" s="8">
        <v>0</v>
      </c>
      <c r="I24" s="8">
        <v>0</v>
      </c>
    </row>
    <row r="25" spans="1:9" ht="6.75" customHeight="1">
      <c r="A25" s="178" t="s">
        <v>35</v>
      </c>
      <c r="B25" s="179"/>
      <c r="C25" s="8">
        <v>226758759.98</v>
      </c>
      <c r="D25" s="12">
        <v>234215696.83</v>
      </c>
      <c r="E25" s="177" t="s">
        <v>36</v>
      </c>
      <c r="F25" s="177"/>
      <c r="G25" s="176"/>
      <c r="H25" s="18">
        <f>SUM(H26:H27)</f>
        <v>16526960.38</v>
      </c>
      <c r="I25" s="18">
        <f>SUM(I26:I27)</f>
        <v>0</v>
      </c>
    </row>
    <row r="26" spans="1:9" ht="6.75" customHeight="1">
      <c r="A26" s="175" t="s">
        <v>37</v>
      </c>
      <c r="B26" s="176"/>
      <c r="C26" s="18">
        <f>SUM(C27:C33)</f>
        <v>49304154.92</v>
      </c>
      <c r="D26" s="18">
        <f>SUM(D27:D33)</f>
        <v>49363382.39</v>
      </c>
      <c r="E26" s="14"/>
      <c r="F26" s="180" t="s">
        <v>38</v>
      </c>
      <c r="G26" s="181"/>
      <c r="H26" s="8">
        <v>16526960.38</v>
      </c>
      <c r="I26" s="8">
        <v>0</v>
      </c>
    </row>
    <row r="27" spans="1:9" ht="6.75" customHeight="1">
      <c r="A27" s="178" t="s">
        <v>39</v>
      </c>
      <c r="B27" s="179"/>
      <c r="C27" s="149">
        <v>20721555.72</v>
      </c>
      <c r="D27" s="149">
        <v>2473070.22</v>
      </c>
      <c r="E27" s="14"/>
      <c r="F27" s="180" t="s">
        <v>40</v>
      </c>
      <c r="G27" s="181"/>
      <c r="H27" s="8">
        <v>0</v>
      </c>
      <c r="I27" s="8">
        <v>0</v>
      </c>
    </row>
    <row r="28" spans="1:9" ht="6.75" customHeight="1">
      <c r="A28" s="178"/>
      <c r="B28" s="179"/>
      <c r="C28" s="149"/>
      <c r="D28" s="149"/>
      <c r="E28" s="177" t="s">
        <v>41</v>
      </c>
      <c r="F28" s="177"/>
      <c r="G28" s="176"/>
      <c r="H28" s="18">
        <v>0</v>
      </c>
      <c r="I28" s="18">
        <v>0</v>
      </c>
    </row>
    <row r="29" spans="1:9" ht="6.75" customHeight="1">
      <c r="A29" s="178" t="s">
        <v>42</v>
      </c>
      <c r="B29" s="179"/>
      <c r="C29" s="150">
        <v>0</v>
      </c>
      <c r="D29" s="149">
        <v>0</v>
      </c>
      <c r="E29" s="177" t="s">
        <v>43</v>
      </c>
      <c r="F29" s="177"/>
      <c r="G29" s="176"/>
      <c r="H29" s="18">
        <f>SUM(H30:H32)</f>
        <v>0</v>
      </c>
      <c r="I29" s="18">
        <f>SUM(I30:I32)</f>
        <v>0</v>
      </c>
    </row>
    <row r="30" spans="1:9" ht="7.5" customHeight="1">
      <c r="A30" s="178"/>
      <c r="B30" s="179"/>
      <c r="C30" s="150"/>
      <c r="D30" s="149"/>
      <c r="E30" s="14"/>
      <c r="F30" s="180" t="s">
        <v>44</v>
      </c>
      <c r="G30" s="181"/>
      <c r="H30" s="8">
        <v>0</v>
      </c>
      <c r="I30" s="8">
        <v>0</v>
      </c>
    </row>
    <row r="31" spans="1:9" ht="6.75" customHeight="1">
      <c r="A31" s="178" t="s">
        <v>45</v>
      </c>
      <c r="B31" s="179"/>
      <c r="C31" s="8">
        <v>0</v>
      </c>
      <c r="D31" s="12">
        <v>0</v>
      </c>
      <c r="E31" s="14"/>
      <c r="F31" s="180" t="s">
        <v>46</v>
      </c>
      <c r="G31" s="181"/>
      <c r="H31" s="8">
        <v>0</v>
      </c>
      <c r="I31" s="8">
        <v>0</v>
      </c>
    </row>
    <row r="32" spans="1:9" ht="6.75" customHeight="1">
      <c r="A32" s="178" t="s">
        <v>47</v>
      </c>
      <c r="B32" s="179"/>
      <c r="C32" s="8">
        <v>28582599.2</v>
      </c>
      <c r="D32" s="12">
        <v>46890312.17</v>
      </c>
      <c r="E32" s="14"/>
      <c r="F32" s="180" t="s">
        <v>48</v>
      </c>
      <c r="G32" s="181"/>
      <c r="H32" s="8">
        <v>0</v>
      </c>
      <c r="I32" s="8">
        <v>0</v>
      </c>
    </row>
    <row r="33" spans="1:9" ht="8.25" customHeight="1">
      <c r="A33" s="178" t="s">
        <v>49</v>
      </c>
      <c r="B33" s="179"/>
      <c r="C33" s="8">
        <v>0</v>
      </c>
      <c r="D33" s="12">
        <v>0</v>
      </c>
      <c r="E33" s="177" t="s">
        <v>50</v>
      </c>
      <c r="F33" s="177"/>
      <c r="G33" s="176"/>
      <c r="H33" s="18">
        <f>SUM(H35:H44)</f>
        <v>11949962.65</v>
      </c>
      <c r="I33" s="18">
        <f>SUM(I35:I44)</f>
        <v>10361190.29</v>
      </c>
    </row>
    <row r="34" spans="1:9" ht="8.25" customHeight="1">
      <c r="A34" s="175" t="s">
        <v>51</v>
      </c>
      <c r="B34" s="176"/>
      <c r="C34" s="18">
        <f>SUM(C35:C39)</f>
        <v>0</v>
      </c>
      <c r="D34" s="18">
        <f>SUM(D35:D39)</f>
        <v>0</v>
      </c>
      <c r="E34" s="177"/>
      <c r="F34" s="177"/>
      <c r="G34" s="176"/>
      <c r="H34" s="21"/>
      <c r="I34" s="21"/>
    </row>
    <row r="35" spans="1:9" ht="6.75" customHeight="1">
      <c r="A35" s="178" t="s">
        <v>52</v>
      </c>
      <c r="B35" s="179"/>
      <c r="C35" s="8">
        <v>0</v>
      </c>
      <c r="D35" s="12">
        <v>0</v>
      </c>
      <c r="E35" s="14"/>
      <c r="F35" s="180" t="s">
        <v>53</v>
      </c>
      <c r="G35" s="181"/>
      <c r="H35" s="8">
        <v>10949962.65</v>
      </c>
      <c r="I35" s="8">
        <v>9361190.29</v>
      </c>
    </row>
    <row r="36" spans="1:9" ht="6.75" customHeight="1">
      <c r="A36" s="178" t="s">
        <v>54</v>
      </c>
      <c r="B36" s="179"/>
      <c r="C36" s="8">
        <v>0</v>
      </c>
      <c r="D36" s="12">
        <v>0</v>
      </c>
      <c r="E36" s="14"/>
      <c r="F36" s="180" t="s">
        <v>55</v>
      </c>
      <c r="G36" s="181"/>
      <c r="H36" s="8">
        <v>0</v>
      </c>
      <c r="I36" s="8">
        <v>0</v>
      </c>
    </row>
    <row r="37" spans="1:9" ht="6.75" customHeight="1">
      <c r="A37" s="178" t="s">
        <v>56</v>
      </c>
      <c r="B37" s="179"/>
      <c r="C37" s="8">
        <v>0</v>
      </c>
      <c r="D37" s="12">
        <v>0</v>
      </c>
      <c r="E37" s="14"/>
      <c r="F37" s="180" t="s">
        <v>57</v>
      </c>
      <c r="G37" s="181"/>
      <c r="H37" s="8">
        <v>0</v>
      </c>
      <c r="I37" s="8">
        <v>0</v>
      </c>
    </row>
    <row r="38" spans="1:9" ht="6.75" customHeight="1">
      <c r="A38" s="178" t="s">
        <v>58</v>
      </c>
      <c r="B38" s="179"/>
      <c r="C38" s="8">
        <v>0</v>
      </c>
      <c r="D38" s="12">
        <v>0</v>
      </c>
      <c r="E38" s="14"/>
      <c r="F38" s="180" t="s">
        <v>59</v>
      </c>
      <c r="G38" s="181"/>
      <c r="H38" s="8">
        <v>1000000</v>
      </c>
      <c r="I38" s="8">
        <v>1000000</v>
      </c>
    </row>
    <row r="39" spans="1:9" ht="6.75" customHeight="1">
      <c r="A39" s="178" t="s">
        <v>60</v>
      </c>
      <c r="B39" s="179"/>
      <c r="C39" s="8">
        <v>0</v>
      </c>
      <c r="D39" s="12">
        <v>0</v>
      </c>
      <c r="E39" s="14"/>
      <c r="F39" s="180" t="s">
        <v>61</v>
      </c>
      <c r="G39" s="181"/>
      <c r="H39" s="8">
        <v>0</v>
      </c>
      <c r="I39" s="8">
        <v>0</v>
      </c>
    </row>
    <row r="40" spans="1:9" ht="6.75" customHeight="1">
      <c r="A40" s="175" t="s">
        <v>62</v>
      </c>
      <c r="B40" s="176"/>
      <c r="C40" s="18">
        <v>0</v>
      </c>
      <c r="D40" s="20">
        <v>0</v>
      </c>
      <c r="E40" s="14"/>
      <c r="F40" s="180" t="s">
        <v>63</v>
      </c>
      <c r="G40" s="181"/>
      <c r="H40" s="8">
        <v>0</v>
      </c>
      <c r="I40" s="8">
        <v>0</v>
      </c>
    </row>
    <row r="41" spans="1:9" ht="6.75" customHeight="1">
      <c r="A41" s="175" t="s">
        <v>64</v>
      </c>
      <c r="B41" s="176"/>
      <c r="C41" s="18">
        <v>0</v>
      </c>
      <c r="D41" s="20">
        <v>0</v>
      </c>
      <c r="E41" s="177" t="s">
        <v>65</v>
      </c>
      <c r="F41" s="177"/>
      <c r="G41" s="176"/>
      <c r="H41" s="18">
        <f>SUM(H42:H44)</f>
        <v>0</v>
      </c>
      <c r="I41" s="18">
        <f>SUM(I42:I44)</f>
        <v>0</v>
      </c>
    </row>
    <row r="42" spans="1:9" ht="6.75" customHeight="1">
      <c r="A42" s="178" t="s">
        <v>66</v>
      </c>
      <c r="B42" s="179"/>
      <c r="C42" s="149">
        <v>0</v>
      </c>
      <c r="D42" s="149">
        <v>0</v>
      </c>
      <c r="E42" s="14"/>
      <c r="F42" s="180" t="s">
        <v>67</v>
      </c>
      <c r="G42" s="181"/>
      <c r="H42" s="8">
        <v>0</v>
      </c>
      <c r="I42" s="8">
        <v>0</v>
      </c>
    </row>
    <row r="43" spans="1:9" ht="8.25" customHeight="1">
      <c r="A43" s="178"/>
      <c r="B43" s="179"/>
      <c r="C43" s="149"/>
      <c r="D43" s="149"/>
      <c r="E43" s="14"/>
      <c r="F43" s="180" t="s">
        <v>68</v>
      </c>
      <c r="G43" s="181"/>
      <c r="H43" s="8">
        <v>0</v>
      </c>
      <c r="I43" s="8">
        <v>0</v>
      </c>
    </row>
    <row r="44" spans="1:9" ht="6.75" customHeight="1">
      <c r="A44" s="178" t="s">
        <v>69</v>
      </c>
      <c r="B44" s="179"/>
      <c r="C44" s="8">
        <v>0</v>
      </c>
      <c r="D44" s="12">
        <v>0</v>
      </c>
      <c r="E44" s="14"/>
      <c r="F44" s="180" t="s">
        <v>70</v>
      </c>
      <c r="G44" s="181"/>
      <c r="H44" s="8">
        <v>0</v>
      </c>
      <c r="I44" s="8">
        <v>0</v>
      </c>
    </row>
    <row r="45" spans="1:9" ht="6.75" customHeight="1">
      <c r="A45" s="175" t="s">
        <v>71</v>
      </c>
      <c r="B45" s="176"/>
      <c r="C45" s="18">
        <f>SUM(C46:C49)</f>
        <v>355058</v>
      </c>
      <c r="D45" s="18">
        <f>SUM(D46:D49)</f>
        <v>355058</v>
      </c>
      <c r="E45" s="177" t="s">
        <v>72</v>
      </c>
      <c r="F45" s="177"/>
      <c r="G45" s="176"/>
      <c r="H45" s="18">
        <f>SUM(H46:H48)</f>
        <v>1615870.69</v>
      </c>
      <c r="I45" s="18">
        <f>SUM(I46:I48)</f>
        <v>1635194.36</v>
      </c>
    </row>
    <row r="46" spans="1:9" ht="6.75" customHeight="1">
      <c r="A46" s="178" t="s">
        <v>73</v>
      </c>
      <c r="B46" s="179"/>
      <c r="C46" s="8">
        <v>355058</v>
      </c>
      <c r="D46" s="12">
        <v>355058</v>
      </c>
      <c r="E46" s="22"/>
      <c r="F46" s="177" t="s">
        <v>74</v>
      </c>
      <c r="G46" s="176"/>
      <c r="H46" s="18">
        <v>0</v>
      </c>
      <c r="I46" s="18">
        <v>0</v>
      </c>
    </row>
    <row r="47" spans="1:9" ht="6.75" customHeight="1">
      <c r="A47" s="178" t="s">
        <v>75</v>
      </c>
      <c r="B47" s="179"/>
      <c r="C47" s="8">
        <v>0</v>
      </c>
      <c r="D47" s="12">
        <v>0</v>
      </c>
      <c r="E47" s="14"/>
      <c r="F47" s="180" t="s">
        <v>76</v>
      </c>
      <c r="G47" s="181"/>
      <c r="H47" s="8">
        <v>0</v>
      </c>
      <c r="I47" s="8">
        <v>0</v>
      </c>
    </row>
    <row r="48" spans="1:9" ht="9.75" customHeight="1">
      <c r="A48" s="178" t="s">
        <v>77</v>
      </c>
      <c r="B48" s="179"/>
      <c r="C48" s="8">
        <v>0</v>
      </c>
      <c r="D48" s="12">
        <v>0</v>
      </c>
      <c r="E48" s="14"/>
      <c r="F48" s="180" t="s">
        <v>78</v>
      </c>
      <c r="G48" s="181"/>
      <c r="H48" s="8">
        <v>1615870.69</v>
      </c>
      <c r="I48" s="8">
        <v>1635194.36</v>
      </c>
    </row>
    <row r="49" spans="1:9" ht="6.75" customHeight="1">
      <c r="A49" s="178" t="s">
        <v>79</v>
      </c>
      <c r="B49" s="179"/>
      <c r="C49" s="8">
        <v>0</v>
      </c>
      <c r="D49" s="12">
        <v>0</v>
      </c>
      <c r="E49" s="166" t="s">
        <v>80</v>
      </c>
      <c r="F49" s="166"/>
      <c r="G49" s="165"/>
      <c r="H49" s="7">
        <f>+H10+H21+H25+H28+H29+H33+H41+H45</f>
        <v>3137491362.4900002</v>
      </c>
      <c r="I49" s="7">
        <f>+I10+I21+I25+I28+I29+I33+I41+I45</f>
        <v>3388969941.82</v>
      </c>
    </row>
    <row r="50" spans="1:9" ht="6.75" customHeight="1">
      <c r="A50" s="164" t="s">
        <v>81</v>
      </c>
      <c r="B50" s="165"/>
      <c r="C50" s="11">
        <f>+C10+C18+C26+C34+C40+C41+C45</f>
        <v>1683062578.9099998</v>
      </c>
      <c r="D50" s="11">
        <f>+D10+D18+D26+D34+D40+D41+D45</f>
        <v>842284723.14</v>
      </c>
      <c r="E50" s="14"/>
      <c r="F50" s="14"/>
      <c r="G50" s="4"/>
      <c r="H50" s="4"/>
      <c r="I50" s="4"/>
    </row>
    <row r="51" spans="1:9" ht="3" customHeight="1">
      <c r="A51" s="3"/>
      <c r="B51" s="4"/>
      <c r="C51" s="4"/>
      <c r="D51" s="10"/>
      <c r="E51" s="166" t="s">
        <v>82</v>
      </c>
      <c r="F51" s="166"/>
      <c r="G51" s="165"/>
      <c r="H51" s="4"/>
      <c r="I51" s="4"/>
    </row>
    <row r="52" spans="1:9" ht="3" customHeight="1">
      <c r="A52" s="3"/>
      <c r="B52" s="4"/>
      <c r="C52" s="4"/>
      <c r="D52" s="10"/>
      <c r="E52" s="166"/>
      <c r="F52" s="166"/>
      <c r="G52" s="165"/>
      <c r="H52" s="4"/>
      <c r="I52" s="4"/>
    </row>
    <row r="53" spans="1:9" ht="9" customHeight="1">
      <c r="A53" s="164" t="s">
        <v>83</v>
      </c>
      <c r="B53" s="165"/>
      <c r="C53" s="4"/>
      <c r="D53" s="10"/>
      <c r="E53" s="180" t="s">
        <v>84</v>
      </c>
      <c r="F53" s="180"/>
      <c r="G53" s="181"/>
      <c r="H53" s="8">
        <v>0</v>
      </c>
      <c r="I53" s="8">
        <v>0</v>
      </c>
    </row>
    <row r="54" spans="1:9" ht="6.75" customHeight="1">
      <c r="A54" s="184" t="s">
        <v>85</v>
      </c>
      <c r="B54" s="181"/>
      <c r="C54" s="8">
        <v>319183987.47</v>
      </c>
      <c r="D54" s="12">
        <v>159690999.81</v>
      </c>
      <c r="E54" s="180" t="s">
        <v>86</v>
      </c>
      <c r="F54" s="180"/>
      <c r="G54" s="181"/>
      <c r="H54" s="8">
        <v>0</v>
      </c>
      <c r="I54" s="8">
        <v>0</v>
      </c>
    </row>
    <row r="55" spans="1:9" ht="6.75" customHeight="1">
      <c r="A55" s="184" t="s">
        <v>87</v>
      </c>
      <c r="B55" s="181"/>
      <c r="C55" s="8">
        <v>0</v>
      </c>
      <c r="D55" s="12">
        <v>0</v>
      </c>
      <c r="E55" s="180" t="s">
        <v>88</v>
      </c>
      <c r="F55" s="180"/>
      <c r="G55" s="181"/>
      <c r="H55" s="8">
        <v>4906791564.25</v>
      </c>
      <c r="I55" s="8">
        <v>4767037299.98</v>
      </c>
    </row>
    <row r="56" spans="1:9" ht="6.75" customHeight="1">
      <c r="A56" s="184" t="s">
        <v>89</v>
      </c>
      <c r="B56" s="181"/>
      <c r="C56" s="8">
        <v>5251693713.37</v>
      </c>
      <c r="D56" s="12">
        <v>5140113334.75</v>
      </c>
      <c r="E56" s="180" t="s">
        <v>90</v>
      </c>
      <c r="F56" s="180"/>
      <c r="G56" s="181"/>
      <c r="H56" s="8">
        <v>0</v>
      </c>
      <c r="I56" s="8">
        <v>0</v>
      </c>
    </row>
    <row r="57" spans="1:9" ht="6.75" customHeight="1">
      <c r="A57" s="184" t="s">
        <v>91</v>
      </c>
      <c r="B57" s="181"/>
      <c r="C57" s="8">
        <v>716685595.68</v>
      </c>
      <c r="D57" s="12">
        <v>672723444.2</v>
      </c>
      <c r="E57" s="180" t="s">
        <v>92</v>
      </c>
      <c r="F57" s="180"/>
      <c r="G57" s="181"/>
      <c r="H57" s="8">
        <v>0</v>
      </c>
      <c r="I57" s="8">
        <v>0</v>
      </c>
    </row>
    <row r="58" spans="1:9" ht="9.75" customHeight="1">
      <c r="A58" s="185" t="s">
        <v>93</v>
      </c>
      <c r="B58" s="183"/>
      <c r="C58" s="24">
        <v>6598037.91</v>
      </c>
      <c r="D58" s="23">
        <v>6306677.91</v>
      </c>
      <c r="E58" s="182" t="s">
        <v>94</v>
      </c>
      <c r="F58" s="182"/>
      <c r="G58" s="183"/>
      <c r="H58" s="24">
        <v>0</v>
      </c>
      <c r="I58" s="24">
        <v>0</v>
      </c>
    </row>
    <row r="59" spans="1:9" ht="6.75" customHeight="1">
      <c r="A59" s="184" t="s">
        <v>95</v>
      </c>
      <c r="B59" s="181"/>
      <c r="C59" s="8">
        <v>-454454035.25</v>
      </c>
      <c r="D59" s="12">
        <v>-454454035.25</v>
      </c>
      <c r="E59" s="166" t="s">
        <v>96</v>
      </c>
      <c r="F59" s="166"/>
      <c r="G59" s="165"/>
      <c r="H59" s="7">
        <f>SUM(H53:H58)</f>
        <v>4906791564.25</v>
      </c>
      <c r="I59" s="7">
        <f>SUM(I53:I58)</f>
        <v>4767037299.98</v>
      </c>
    </row>
    <row r="60" spans="1:9" ht="3.75" customHeight="1">
      <c r="A60" s="184" t="s">
        <v>97</v>
      </c>
      <c r="B60" s="181"/>
      <c r="C60" s="186">
        <v>1400000</v>
      </c>
      <c r="D60" s="188">
        <v>1400000</v>
      </c>
      <c r="E60" s="14"/>
      <c r="F60" s="14"/>
      <c r="G60" s="4"/>
      <c r="H60" s="4"/>
      <c r="I60" s="4"/>
    </row>
    <row r="61" spans="1:9" ht="3" customHeight="1">
      <c r="A61" s="184"/>
      <c r="B61" s="181"/>
      <c r="C61" s="187"/>
      <c r="D61" s="189"/>
      <c r="E61" s="14"/>
      <c r="F61" s="14"/>
      <c r="G61" s="4"/>
      <c r="H61" s="4"/>
      <c r="I61" s="4"/>
    </row>
    <row r="62" spans="1:9" ht="6.75" customHeight="1">
      <c r="A62" s="184" t="s">
        <v>98</v>
      </c>
      <c r="B62" s="181"/>
      <c r="C62" s="8">
        <v>0</v>
      </c>
      <c r="D62" s="12">
        <v>0</v>
      </c>
      <c r="E62" s="166" t="s">
        <v>99</v>
      </c>
      <c r="F62" s="166"/>
      <c r="G62" s="165"/>
      <c r="H62" s="7">
        <f>+H49+H59</f>
        <v>8044282926.74</v>
      </c>
      <c r="I62" s="7">
        <f>+I49+I59</f>
        <v>8156007241.799999</v>
      </c>
    </row>
    <row r="63" spans="1:9" ht="1.5" customHeight="1">
      <c r="A63" s="16"/>
      <c r="B63" s="17"/>
      <c r="C63" s="4"/>
      <c r="D63" s="10"/>
      <c r="E63" s="14"/>
      <c r="F63" s="14"/>
      <c r="G63" s="4"/>
      <c r="H63" s="4"/>
      <c r="I63" s="4"/>
    </row>
    <row r="64" spans="1:9" ht="6.75" customHeight="1">
      <c r="A64" s="184" t="s">
        <v>100</v>
      </c>
      <c r="B64" s="181"/>
      <c r="C64" s="8">
        <v>53815753.49</v>
      </c>
      <c r="D64" s="12">
        <v>53815753.49</v>
      </c>
      <c r="E64" s="166" t="s">
        <v>101</v>
      </c>
      <c r="F64" s="166"/>
      <c r="G64" s="165"/>
      <c r="H64" s="4"/>
      <c r="I64" s="4"/>
    </row>
    <row r="65" spans="1:9" ht="3" customHeight="1">
      <c r="A65" s="164" t="s">
        <v>102</v>
      </c>
      <c r="B65" s="165"/>
      <c r="C65" s="190">
        <f>SUM(C54:C64)</f>
        <v>5894923052.67</v>
      </c>
      <c r="D65" s="190">
        <f>SUM(D54:D64)</f>
        <v>5579596174.91</v>
      </c>
      <c r="E65" s="166" t="s">
        <v>103</v>
      </c>
      <c r="F65" s="166"/>
      <c r="G65" s="165"/>
      <c r="H65" s="4"/>
      <c r="I65" s="4"/>
    </row>
    <row r="66" spans="1:9" ht="6.75" customHeight="1">
      <c r="A66" s="164"/>
      <c r="B66" s="165"/>
      <c r="C66" s="190"/>
      <c r="D66" s="190"/>
      <c r="E66" s="166"/>
      <c r="F66" s="166"/>
      <c r="G66" s="165"/>
      <c r="H66" s="7">
        <f>SUM(H67:H70)</f>
        <v>30689215.65</v>
      </c>
      <c r="I66" s="7">
        <f>SUM(I67:I70)</f>
        <v>0</v>
      </c>
    </row>
    <row r="67" spans="1:9" ht="6.75" customHeight="1">
      <c r="A67" s="164" t="s">
        <v>104</v>
      </c>
      <c r="B67" s="165"/>
      <c r="C67" s="7">
        <f>+C50+C65</f>
        <v>7577985631.58</v>
      </c>
      <c r="D67" s="7">
        <f>+D50+D65</f>
        <v>6421880898.05</v>
      </c>
      <c r="E67" s="180" t="s">
        <v>105</v>
      </c>
      <c r="F67" s="180"/>
      <c r="G67" s="181"/>
      <c r="H67" s="8">
        <v>0</v>
      </c>
      <c r="I67" s="8">
        <v>0</v>
      </c>
    </row>
    <row r="68" spans="1:9" ht="3" customHeight="1">
      <c r="A68" s="3"/>
      <c r="B68" s="4"/>
      <c r="C68" s="4"/>
      <c r="D68" s="10"/>
      <c r="E68" s="180" t="s">
        <v>106</v>
      </c>
      <c r="F68" s="180"/>
      <c r="G68" s="181"/>
      <c r="H68" s="186">
        <v>30689215.65</v>
      </c>
      <c r="I68" s="186">
        <v>0</v>
      </c>
    </row>
    <row r="69" spans="1:9" ht="3.75" customHeight="1">
      <c r="A69" s="3"/>
      <c r="B69" s="4"/>
      <c r="C69" s="4"/>
      <c r="D69" s="10"/>
      <c r="E69" s="180"/>
      <c r="F69" s="180"/>
      <c r="G69" s="181"/>
      <c r="H69" s="187"/>
      <c r="I69" s="187"/>
    </row>
    <row r="70" spans="1:9" ht="6.75" customHeight="1">
      <c r="A70" s="3"/>
      <c r="B70" s="4"/>
      <c r="C70" s="4"/>
      <c r="D70" s="10"/>
      <c r="E70" s="180" t="s">
        <v>107</v>
      </c>
      <c r="F70" s="180"/>
      <c r="G70" s="181"/>
      <c r="H70" s="8">
        <v>0</v>
      </c>
      <c r="I70" s="8">
        <v>0</v>
      </c>
    </row>
    <row r="71" spans="1:9" ht="6" customHeight="1">
      <c r="A71" s="3"/>
      <c r="B71" s="4"/>
      <c r="C71" s="4"/>
      <c r="D71" s="10"/>
      <c r="E71" s="14"/>
      <c r="F71" s="14"/>
      <c r="G71" s="4"/>
      <c r="H71" s="4"/>
      <c r="I71" s="4"/>
    </row>
    <row r="72" spans="1:9" ht="6.75" customHeight="1">
      <c r="A72" s="3"/>
      <c r="B72" s="4"/>
      <c r="C72" s="4"/>
      <c r="D72" s="10"/>
      <c r="E72" s="166" t="s">
        <v>108</v>
      </c>
      <c r="F72" s="166"/>
      <c r="G72" s="165"/>
      <c r="H72" s="7">
        <f>SUM(H73:H77)</f>
        <v>-496986510.81</v>
      </c>
      <c r="I72" s="7">
        <f>SUM(I73:I77)</f>
        <v>-1734126343.75</v>
      </c>
    </row>
    <row r="73" spans="1:9" ht="6.75" customHeight="1">
      <c r="A73" s="3"/>
      <c r="B73" s="4"/>
      <c r="C73" s="4"/>
      <c r="D73" s="10"/>
      <c r="E73" s="180" t="s">
        <v>109</v>
      </c>
      <c r="F73" s="180"/>
      <c r="G73" s="181"/>
      <c r="H73" s="8">
        <v>1054702628.95</v>
      </c>
      <c r="I73" s="8">
        <v>-488118108.85</v>
      </c>
    </row>
    <row r="74" spans="1:9" ht="6.75" customHeight="1">
      <c r="A74" s="3"/>
      <c r="B74" s="4"/>
      <c r="C74" s="4"/>
      <c r="D74" s="10"/>
      <c r="E74" s="180" t="s">
        <v>110</v>
      </c>
      <c r="F74" s="180"/>
      <c r="G74" s="181"/>
      <c r="H74" s="8">
        <v>-2425916568.42</v>
      </c>
      <c r="I74" s="8">
        <v>-2120176807.34</v>
      </c>
    </row>
    <row r="75" spans="1:9" ht="6.75" customHeight="1">
      <c r="A75" s="3"/>
      <c r="B75" s="4"/>
      <c r="C75" s="4"/>
      <c r="D75" s="10"/>
      <c r="E75" s="180" t="s">
        <v>111</v>
      </c>
      <c r="F75" s="180"/>
      <c r="G75" s="181"/>
      <c r="H75" s="8">
        <v>868160185.61</v>
      </c>
      <c r="I75" s="8">
        <v>868160185.61</v>
      </c>
    </row>
    <row r="76" spans="1:9" ht="6.75" customHeight="1">
      <c r="A76" s="3"/>
      <c r="B76" s="4"/>
      <c r="C76" s="4"/>
      <c r="D76" s="10"/>
      <c r="E76" s="180" t="s">
        <v>112</v>
      </c>
      <c r="F76" s="180"/>
      <c r="G76" s="181"/>
      <c r="H76" s="8">
        <v>0</v>
      </c>
      <c r="I76" s="8">
        <v>0</v>
      </c>
    </row>
    <row r="77" spans="1:9" ht="9.75" customHeight="1">
      <c r="A77" s="3"/>
      <c r="B77" s="4"/>
      <c r="C77" s="4"/>
      <c r="D77" s="10"/>
      <c r="E77" s="180" t="s">
        <v>113</v>
      </c>
      <c r="F77" s="180"/>
      <c r="G77" s="181"/>
      <c r="H77" s="8">
        <v>6067243.05</v>
      </c>
      <c r="I77" s="8">
        <v>6008386.83</v>
      </c>
    </row>
    <row r="78" spans="1:9" ht="8.25" customHeight="1">
      <c r="A78" s="3"/>
      <c r="B78" s="4"/>
      <c r="C78" s="4"/>
      <c r="D78" s="10"/>
      <c r="E78" s="166" t="s">
        <v>114</v>
      </c>
      <c r="F78" s="166"/>
      <c r="G78" s="165"/>
      <c r="H78" s="4"/>
      <c r="I78" s="4"/>
    </row>
    <row r="79" spans="1:9" ht="8.25" customHeight="1">
      <c r="A79" s="3"/>
      <c r="B79" s="4"/>
      <c r="C79" s="4"/>
      <c r="D79" s="10"/>
      <c r="E79" s="166"/>
      <c r="F79" s="166"/>
      <c r="G79" s="165"/>
      <c r="H79" s="7">
        <f>SUM(H80:H81)</f>
        <v>0</v>
      </c>
      <c r="I79" s="7">
        <f>SUM(I80:I81)</f>
        <v>0</v>
      </c>
    </row>
    <row r="80" spans="1:9" ht="6.75" customHeight="1">
      <c r="A80" s="3"/>
      <c r="B80" s="4"/>
      <c r="C80" s="4"/>
      <c r="D80" s="10"/>
      <c r="E80" s="180" t="s">
        <v>115</v>
      </c>
      <c r="F80" s="180"/>
      <c r="G80" s="181"/>
      <c r="H80" s="8">
        <v>0</v>
      </c>
      <c r="I80" s="8">
        <v>0</v>
      </c>
    </row>
    <row r="81" spans="1:9" ht="9.75" customHeight="1">
      <c r="A81" s="3"/>
      <c r="B81" s="4"/>
      <c r="C81" s="4"/>
      <c r="D81" s="10"/>
      <c r="E81" s="180" t="s">
        <v>116</v>
      </c>
      <c r="F81" s="180"/>
      <c r="G81" s="181"/>
      <c r="H81" s="8">
        <v>0</v>
      </c>
      <c r="I81" s="8">
        <v>0</v>
      </c>
    </row>
    <row r="82" spans="1:9" ht="3" customHeight="1">
      <c r="A82" s="3"/>
      <c r="B82" s="4"/>
      <c r="C82" s="4"/>
      <c r="D82" s="10"/>
      <c r="E82" s="166" t="s">
        <v>117</v>
      </c>
      <c r="F82" s="166"/>
      <c r="G82" s="165"/>
      <c r="H82" s="190">
        <f>+H66+H72+H79</f>
        <v>-466297295.16</v>
      </c>
      <c r="I82" s="190">
        <f>+I66+I72+I79</f>
        <v>-1734126343.75</v>
      </c>
    </row>
    <row r="83" spans="1:9" ht="6.75" customHeight="1">
      <c r="A83" s="3"/>
      <c r="B83" s="4"/>
      <c r="C83" s="4"/>
      <c r="D83" s="10"/>
      <c r="E83" s="166"/>
      <c r="F83" s="166"/>
      <c r="G83" s="165"/>
      <c r="H83" s="190"/>
      <c r="I83" s="190"/>
    </row>
    <row r="84" spans="1:9" ht="6.75" customHeight="1">
      <c r="A84" s="3"/>
      <c r="B84" s="4"/>
      <c r="C84" s="4"/>
      <c r="D84" s="10"/>
      <c r="E84" s="166" t="s">
        <v>118</v>
      </c>
      <c r="F84" s="166"/>
      <c r="G84" s="165"/>
      <c r="H84" s="7">
        <f>+H62+H82</f>
        <v>7577985631.58</v>
      </c>
      <c r="I84" s="7">
        <f>+I62+I82</f>
        <v>6421880898.049999</v>
      </c>
    </row>
    <row r="85" spans="1:9" ht="9" customHeight="1">
      <c r="A85" s="1"/>
      <c r="B85" s="5"/>
      <c r="C85" s="5"/>
      <c r="D85" s="13"/>
      <c r="E85" s="2"/>
      <c r="F85" s="2"/>
      <c r="G85" s="5"/>
      <c r="H85" s="5"/>
      <c r="I85" s="5"/>
    </row>
    <row r="86" ht="4.5" customHeight="1"/>
  </sheetData>
  <sheetProtection/>
  <mergeCells count="140">
    <mergeCell ref="E84:G84"/>
    <mergeCell ref="E78:G79"/>
    <mergeCell ref="E80:G80"/>
    <mergeCell ref="E81:G81"/>
    <mergeCell ref="E82:G83"/>
    <mergeCell ref="H82:H83"/>
    <mergeCell ref="I82:I83"/>
    <mergeCell ref="E72:G72"/>
    <mergeCell ref="E73:G73"/>
    <mergeCell ref="E74:G74"/>
    <mergeCell ref="E75:G75"/>
    <mergeCell ref="E76:G76"/>
    <mergeCell ref="E77:G77"/>
    <mergeCell ref="A67:B67"/>
    <mergeCell ref="E67:G67"/>
    <mergeCell ref="E68:G69"/>
    <mergeCell ref="H68:H69"/>
    <mergeCell ref="I68:I69"/>
    <mergeCell ref="E70:G70"/>
    <mergeCell ref="A62:B62"/>
    <mergeCell ref="E62:G62"/>
    <mergeCell ref="A64:B64"/>
    <mergeCell ref="E64:G64"/>
    <mergeCell ref="A65:B66"/>
    <mergeCell ref="C65:C66"/>
    <mergeCell ref="D65:D66"/>
    <mergeCell ref="E65:G66"/>
    <mergeCell ref="A58:B58"/>
    <mergeCell ref="E58:G58"/>
    <mergeCell ref="A59:B59"/>
    <mergeCell ref="E59:G59"/>
    <mergeCell ref="A60:B61"/>
    <mergeCell ref="C60:C61"/>
    <mergeCell ref="D60:D61"/>
    <mergeCell ref="A55:B55"/>
    <mergeCell ref="E55:G55"/>
    <mergeCell ref="A56:B56"/>
    <mergeCell ref="E56:G56"/>
    <mergeCell ref="A57:B57"/>
    <mergeCell ref="E57:G57"/>
    <mergeCell ref="A50:B50"/>
    <mergeCell ref="E51:G52"/>
    <mergeCell ref="A53:B53"/>
    <mergeCell ref="E53:G53"/>
    <mergeCell ref="A54:B54"/>
    <mergeCell ref="E54:G54"/>
    <mergeCell ref="A47:B47"/>
    <mergeCell ref="F47:G47"/>
    <mergeCell ref="A48:B48"/>
    <mergeCell ref="F48:G48"/>
    <mergeCell ref="A49:B49"/>
    <mergeCell ref="E49:G49"/>
    <mergeCell ref="A44:B44"/>
    <mergeCell ref="F44:G44"/>
    <mergeCell ref="A45:B45"/>
    <mergeCell ref="E45:G45"/>
    <mergeCell ref="A46:B46"/>
    <mergeCell ref="F46:G46"/>
    <mergeCell ref="A40:B40"/>
    <mergeCell ref="F40:G40"/>
    <mergeCell ref="A41:B41"/>
    <mergeCell ref="E41:G41"/>
    <mergeCell ref="A42:B43"/>
    <mergeCell ref="F42:G42"/>
    <mergeCell ref="F43:G43"/>
    <mergeCell ref="A37:B37"/>
    <mergeCell ref="F37:G37"/>
    <mergeCell ref="A38:B38"/>
    <mergeCell ref="F38:G38"/>
    <mergeCell ref="A39:B39"/>
    <mergeCell ref="F39:G39"/>
    <mergeCell ref="A33:B33"/>
    <mergeCell ref="E33:G34"/>
    <mergeCell ref="A34:B34"/>
    <mergeCell ref="A35:B35"/>
    <mergeCell ref="F35:G35"/>
    <mergeCell ref="A36:B36"/>
    <mergeCell ref="F36:G36"/>
    <mergeCell ref="A29:B30"/>
    <mergeCell ref="E29:G29"/>
    <mergeCell ref="F30:G30"/>
    <mergeCell ref="A31:B31"/>
    <mergeCell ref="F31:G31"/>
    <mergeCell ref="A32:B32"/>
    <mergeCell ref="F32:G32"/>
    <mergeCell ref="A25:B25"/>
    <mergeCell ref="E25:G25"/>
    <mergeCell ref="A26:B26"/>
    <mergeCell ref="F26:G26"/>
    <mergeCell ref="A27:B28"/>
    <mergeCell ref="F27:G27"/>
    <mergeCell ref="E28:G28"/>
    <mergeCell ref="C27:C28"/>
    <mergeCell ref="D27:D28"/>
    <mergeCell ref="A22:B22"/>
    <mergeCell ref="F22:G22"/>
    <mergeCell ref="A23:B23"/>
    <mergeCell ref="F23:G23"/>
    <mergeCell ref="A24:B24"/>
    <mergeCell ref="F24:G24"/>
    <mergeCell ref="A19:B19"/>
    <mergeCell ref="F19:G19"/>
    <mergeCell ref="A20:B20"/>
    <mergeCell ref="F20:G20"/>
    <mergeCell ref="A21:B21"/>
    <mergeCell ref="E21:G21"/>
    <mergeCell ref="A15:B15"/>
    <mergeCell ref="F15:G15"/>
    <mergeCell ref="A16:B16"/>
    <mergeCell ref="F16:G17"/>
    <mergeCell ref="A17:B17"/>
    <mergeCell ref="A18:B18"/>
    <mergeCell ref="F18:G18"/>
    <mergeCell ref="A12:B12"/>
    <mergeCell ref="F12:G12"/>
    <mergeCell ref="A13:B13"/>
    <mergeCell ref="F13:G13"/>
    <mergeCell ref="A14:B14"/>
    <mergeCell ref="F14:G14"/>
    <mergeCell ref="A9:B9"/>
    <mergeCell ref="E9:G9"/>
    <mergeCell ref="A10:B10"/>
    <mergeCell ref="E10:G10"/>
    <mergeCell ref="A11:B11"/>
    <mergeCell ref="F11:G11"/>
    <mergeCell ref="I5:I6"/>
    <mergeCell ref="A1:I4"/>
    <mergeCell ref="A7:B8"/>
    <mergeCell ref="E7:G8"/>
    <mergeCell ref="D5:D6"/>
    <mergeCell ref="C5:C6"/>
    <mergeCell ref="H5:H6"/>
    <mergeCell ref="A5:B6"/>
    <mergeCell ref="E5:G6"/>
    <mergeCell ref="H16:H17"/>
    <mergeCell ref="I16:I17"/>
    <mergeCell ref="C29:C30"/>
    <mergeCell ref="D29:D30"/>
    <mergeCell ref="C42:C43"/>
    <mergeCell ref="D42:D43"/>
  </mergeCells>
  <printOptions horizontalCentered="1"/>
  <pageMargins left="0.1968503937007874" right="0.1968503937007874" top="0.7874015748031497" bottom="0.3937007874015748" header="0" footer="0"/>
  <pageSetup fitToHeight="0" fitToWidth="0" horizontalDpi="600" verticalDpi="600" orientation="portrait" r:id="rId1"/>
  <ignoredErrors>
    <ignoredError sqref="C10 D18 C26:D26 C34:D34 C45:D45 H10 H21:I21 H25:I25 H29:I29 H33:I33 H41:I41 H45:I45 H79:I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59"/>
  <sheetViews>
    <sheetView showGridLines="0" zoomScalePageLayoutView="0" workbookViewId="0" topLeftCell="A1">
      <selection activeCell="A1" sqref="A1:J4"/>
    </sheetView>
  </sheetViews>
  <sheetFormatPr defaultColWidth="6.8515625" defaultRowHeight="12.75" customHeight="1"/>
  <cols>
    <col min="1" max="1" width="33.7109375" style="0" customWidth="1"/>
    <col min="2" max="2" width="0.9921875" style="0" customWidth="1"/>
    <col min="3" max="3" width="14.00390625" style="0" customWidth="1"/>
    <col min="4" max="5" width="11.8515625" style="0" customWidth="1"/>
    <col min="6" max="6" width="0.9921875" style="0" customWidth="1"/>
    <col min="7" max="7" width="11.00390625" style="0" customWidth="1"/>
    <col min="8" max="8" width="12.8515625" style="0" customWidth="1"/>
    <col min="9" max="9" width="11.140625" style="0" customWidth="1"/>
    <col min="10" max="10" width="10.421875" style="0" customWidth="1"/>
    <col min="11" max="11" width="1.28515625" style="0" customWidth="1"/>
    <col min="12" max="12" width="6.8515625" style="0" customWidth="1"/>
    <col min="13" max="13" width="15.28125" style="0" bestFit="1" customWidth="1"/>
  </cols>
  <sheetData>
    <row r="1" spans="1:10" ht="12.75">
      <c r="A1" s="207" t="s">
        <v>435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10.5" customHeight="1">
      <c r="A2" s="207"/>
      <c r="B2" s="207"/>
      <c r="C2" s="207"/>
      <c r="D2" s="207"/>
      <c r="E2" s="207"/>
      <c r="F2" s="207"/>
      <c r="G2" s="207"/>
      <c r="H2" s="207"/>
      <c r="I2" s="207"/>
      <c r="J2" s="207"/>
    </row>
    <row r="3" spans="1:10" ht="12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5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</row>
    <row r="5" spans="1:10" ht="3" customHeight="1">
      <c r="A5" s="118"/>
      <c r="B5" s="50"/>
      <c r="C5" s="50"/>
      <c r="D5" s="50"/>
      <c r="E5" s="118"/>
      <c r="F5" s="50"/>
      <c r="G5" s="50"/>
      <c r="H5" s="50"/>
      <c r="I5" s="50"/>
      <c r="J5" s="50"/>
    </row>
    <row r="6" spans="1:10" ht="9" customHeight="1">
      <c r="A6" s="208" t="s">
        <v>436</v>
      </c>
      <c r="B6" s="119"/>
      <c r="C6" s="210" t="s">
        <v>437</v>
      </c>
      <c r="D6" s="210" t="s">
        <v>438</v>
      </c>
      <c r="E6" s="208" t="s">
        <v>439</v>
      </c>
      <c r="F6" s="119"/>
      <c r="G6" s="210" t="s">
        <v>440</v>
      </c>
      <c r="H6" s="210" t="s">
        <v>441</v>
      </c>
      <c r="I6" s="210" t="s">
        <v>442</v>
      </c>
      <c r="J6" s="210" t="s">
        <v>443</v>
      </c>
    </row>
    <row r="7" spans="1:10" ht="9" customHeight="1">
      <c r="A7" s="208"/>
      <c r="B7" s="119"/>
      <c r="C7" s="210"/>
      <c r="D7" s="210"/>
      <c r="E7" s="208"/>
      <c r="F7" s="119"/>
      <c r="G7" s="210"/>
      <c r="H7" s="210"/>
      <c r="I7" s="210"/>
      <c r="J7" s="210"/>
    </row>
    <row r="8" spans="1:10" ht="9" customHeight="1">
      <c r="A8" s="208"/>
      <c r="B8" s="119"/>
      <c r="C8" s="210"/>
      <c r="D8" s="210"/>
      <c r="E8" s="208"/>
      <c r="F8" s="119"/>
      <c r="G8" s="210"/>
      <c r="H8" s="210"/>
      <c r="I8" s="210"/>
      <c r="J8" s="210"/>
    </row>
    <row r="9" spans="1:10" ht="9" customHeight="1">
      <c r="A9" s="208"/>
      <c r="B9" s="119"/>
      <c r="C9" s="210"/>
      <c r="D9" s="210"/>
      <c r="E9" s="208"/>
      <c r="F9" s="119"/>
      <c r="G9" s="210"/>
      <c r="H9" s="210"/>
      <c r="I9" s="210"/>
      <c r="J9" s="210"/>
    </row>
    <row r="10" spans="1:10" ht="9" customHeight="1">
      <c r="A10" s="208"/>
      <c r="B10" s="119"/>
      <c r="C10" s="210"/>
      <c r="D10" s="210"/>
      <c r="E10" s="208"/>
      <c r="F10" s="119"/>
      <c r="G10" s="210"/>
      <c r="H10" s="210"/>
      <c r="I10" s="210"/>
      <c r="J10" s="210"/>
    </row>
    <row r="11" spans="1:10" ht="15.75" customHeight="1">
      <c r="A11" s="209"/>
      <c r="B11" s="55"/>
      <c r="C11" s="211"/>
      <c r="D11" s="211"/>
      <c r="E11" s="209"/>
      <c r="F11" s="55"/>
      <c r="G11" s="211"/>
      <c r="H11" s="211"/>
      <c r="I11" s="211"/>
      <c r="J11" s="211"/>
    </row>
    <row r="12" spans="1:10" ht="12.75">
      <c r="A12" s="110" t="s">
        <v>444</v>
      </c>
      <c r="B12" s="4"/>
      <c r="C12" s="111">
        <f>+C14+C18</f>
        <v>5941431239.37</v>
      </c>
      <c r="D12" s="120">
        <f aca="true" t="shared" si="0" ref="D12:J12">+D14+D18</f>
        <v>781945619.69</v>
      </c>
      <c r="E12" s="112">
        <f t="shared" si="0"/>
        <v>788315896.4499999</v>
      </c>
      <c r="F12" s="111">
        <f t="shared" si="0"/>
        <v>0</v>
      </c>
      <c r="G12" s="111">
        <f t="shared" si="0"/>
        <v>0</v>
      </c>
      <c r="H12" s="111">
        <f t="shared" si="0"/>
        <v>5935060962.61</v>
      </c>
      <c r="I12" s="111">
        <f t="shared" si="0"/>
        <v>266082455.79000002</v>
      </c>
      <c r="J12" s="111">
        <f t="shared" si="0"/>
        <v>3538000</v>
      </c>
    </row>
    <row r="13" spans="1:10" ht="2.25" customHeight="1">
      <c r="A13" s="3"/>
      <c r="B13" s="4"/>
      <c r="C13" s="4"/>
      <c r="D13" s="120"/>
      <c r="E13" s="14"/>
      <c r="F13" s="4"/>
      <c r="G13" s="4"/>
      <c r="H13" s="4"/>
      <c r="I13" s="4"/>
      <c r="J13" s="4"/>
    </row>
    <row r="14" spans="1:10" ht="12.75">
      <c r="A14" s="110" t="s">
        <v>445</v>
      </c>
      <c r="B14" s="4"/>
      <c r="C14" s="111">
        <f aca="true" t="shared" si="1" ref="C14:J14">+C15+C16+C17</f>
        <v>1174393939.39</v>
      </c>
      <c r="D14" s="120">
        <f t="shared" si="1"/>
        <v>610000000</v>
      </c>
      <c r="E14" s="112">
        <f t="shared" si="1"/>
        <v>772651501.41</v>
      </c>
      <c r="F14" s="111">
        <f t="shared" si="1"/>
        <v>0</v>
      </c>
      <c r="G14" s="111">
        <f t="shared" si="1"/>
        <v>0</v>
      </c>
      <c r="H14" s="111">
        <f t="shared" si="1"/>
        <v>1011742437.9800001</v>
      </c>
      <c r="I14" s="111">
        <f t="shared" si="1"/>
        <v>49778126.3</v>
      </c>
      <c r="J14" s="111">
        <f t="shared" si="1"/>
        <v>3538000</v>
      </c>
    </row>
    <row r="15" spans="1:10" ht="12.75">
      <c r="A15" s="121" t="s">
        <v>446</v>
      </c>
      <c r="B15" s="4"/>
      <c r="C15" s="122">
        <v>1174393939.39</v>
      </c>
      <c r="D15" s="123">
        <v>610000000</v>
      </c>
      <c r="E15" s="124">
        <v>772651501.41</v>
      </c>
      <c r="F15" s="4"/>
      <c r="G15" s="123">
        <v>0</v>
      </c>
      <c r="H15" s="122">
        <f>+C15+D15-E15+G15</f>
        <v>1011742437.9800001</v>
      </c>
      <c r="I15" s="123">
        <v>49778126.3</v>
      </c>
      <c r="J15" s="123">
        <f>+G46</f>
        <v>3538000</v>
      </c>
    </row>
    <row r="16" spans="1:10" ht="12.75">
      <c r="A16" s="121" t="s">
        <v>447</v>
      </c>
      <c r="B16" s="4"/>
      <c r="C16" s="122">
        <v>0</v>
      </c>
      <c r="D16" s="123">
        <v>0</v>
      </c>
      <c r="E16" s="124">
        <v>0</v>
      </c>
      <c r="F16" s="4"/>
      <c r="G16" s="123">
        <v>0</v>
      </c>
      <c r="H16" s="122">
        <f>+C16+D16-E16+G16</f>
        <v>0</v>
      </c>
      <c r="I16" s="123">
        <v>0</v>
      </c>
      <c r="J16" s="123">
        <v>0</v>
      </c>
    </row>
    <row r="17" spans="1:10" ht="12.75">
      <c r="A17" s="121" t="s">
        <v>448</v>
      </c>
      <c r="B17" s="4"/>
      <c r="C17" s="122">
        <v>0</v>
      </c>
      <c r="D17" s="123">
        <v>0</v>
      </c>
      <c r="E17" s="124">
        <v>0</v>
      </c>
      <c r="F17" s="4"/>
      <c r="G17" s="123">
        <v>0</v>
      </c>
      <c r="H17" s="122">
        <f>+C17+D17-E17+G17</f>
        <v>0</v>
      </c>
      <c r="I17" s="123">
        <v>0</v>
      </c>
      <c r="J17" s="123">
        <v>0</v>
      </c>
    </row>
    <row r="18" spans="1:13" ht="12.75">
      <c r="A18" s="110" t="s">
        <v>449</v>
      </c>
      <c r="B18" s="4"/>
      <c r="C18" s="111">
        <f aca="true" t="shared" si="2" ref="C18:J18">+C19+C20+C21</f>
        <v>4767037299.98</v>
      </c>
      <c r="D18" s="111">
        <f t="shared" si="2"/>
        <v>171945619.69</v>
      </c>
      <c r="E18" s="112">
        <f t="shared" si="2"/>
        <v>15664395.04</v>
      </c>
      <c r="F18" s="111">
        <f t="shared" si="2"/>
        <v>0</v>
      </c>
      <c r="G18" s="111">
        <f t="shared" si="2"/>
        <v>0</v>
      </c>
      <c r="H18" s="111">
        <f t="shared" si="2"/>
        <v>4923318524.629999</v>
      </c>
      <c r="I18" s="111">
        <f t="shared" si="2"/>
        <v>216304329.49</v>
      </c>
      <c r="J18" s="111">
        <f t="shared" si="2"/>
        <v>0</v>
      </c>
      <c r="M18" s="76"/>
    </row>
    <row r="19" spans="1:13" ht="12.75">
      <c r="A19" s="121" t="s">
        <v>450</v>
      </c>
      <c r="B19" s="4"/>
      <c r="C19" s="122">
        <v>4767037299.98</v>
      </c>
      <c r="D19" s="123">
        <v>171945619.69</v>
      </c>
      <c r="E19" s="124">
        <v>15664395.04</v>
      </c>
      <c r="F19" s="4"/>
      <c r="G19" s="123">
        <v>0</v>
      </c>
      <c r="H19" s="122">
        <f>+C19+D19-E19+G19</f>
        <v>4923318524.629999</v>
      </c>
      <c r="I19" s="123">
        <v>216304329.49</v>
      </c>
      <c r="J19" s="123">
        <v>0</v>
      </c>
      <c r="M19" s="76"/>
    </row>
    <row r="20" spans="1:10" ht="12.75">
      <c r="A20" s="121" t="s">
        <v>451</v>
      </c>
      <c r="B20" s="4"/>
      <c r="C20" s="122">
        <v>0</v>
      </c>
      <c r="D20" s="123">
        <v>0</v>
      </c>
      <c r="E20" s="124">
        <v>0</v>
      </c>
      <c r="F20" s="4"/>
      <c r="G20" s="123">
        <v>0</v>
      </c>
      <c r="H20" s="122">
        <f>+C20+D20-E20+G20</f>
        <v>0</v>
      </c>
      <c r="I20" s="123">
        <v>0</v>
      </c>
      <c r="J20" s="123">
        <v>0</v>
      </c>
    </row>
    <row r="21" spans="1:10" ht="12.75">
      <c r="A21" s="121" t="s">
        <v>452</v>
      </c>
      <c r="B21" s="4"/>
      <c r="C21" s="122">
        <v>0</v>
      </c>
      <c r="D21" s="123">
        <v>0</v>
      </c>
      <c r="E21" s="124">
        <v>0</v>
      </c>
      <c r="F21" s="4"/>
      <c r="G21" s="123">
        <v>0</v>
      </c>
      <c r="H21" s="122">
        <f>+C21+D21-E21+G21</f>
        <v>0</v>
      </c>
      <c r="I21" s="123">
        <v>0</v>
      </c>
      <c r="J21" s="123">
        <v>0</v>
      </c>
    </row>
    <row r="22" spans="1:10" ht="12.75">
      <c r="A22" s="110" t="s">
        <v>453</v>
      </c>
      <c r="B22" s="116"/>
      <c r="C22" s="111">
        <v>2214576002.43</v>
      </c>
      <c r="D22" s="125"/>
      <c r="E22" s="126"/>
      <c r="F22" s="126"/>
      <c r="G22" s="125"/>
      <c r="H22" s="111">
        <f>8044282926.74-H12</f>
        <v>2109221964.13</v>
      </c>
      <c r="I22" s="125"/>
      <c r="J22" s="125"/>
    </row>
    <row r="23" spans="1:10" ht="2.25" customHeight="1">
      <c r="A23" s="3"/>
      <c r="B23" s="4"/>
      <c r="C23" s="4"/>
      <c r="D23" s="4"/>
      <c r="E23" s="14"/>
      <c r="F23" s="4"/>
      <c r="G23" s="4"/>
      <c r="H23" s="4"/>
      <c r="I23" s="4"/>
      <c r="J23" s="4"/>
    </row>
    <row r="24" spans="1:10" ht="18">
      <c r="A24" s="110" t="s">
        <v>454</v>
      </c>
      <c r="B24" s="4"/>
      <c r="C24" s="111">
        <f>+C12+C22</f>
        <v>8156007241.799999</v>
      </c>
      <c r="D24" s="120">
        <f>+D12</f>
        <v>781945619.69</v>
      </c>
      <c r="E24" s="127">
        <f>+E12</f>
        <v>788315896.4499999</v>
      </c>
      <c r="F24" s="116"/>
      <c r="G24" s="120">
        <v>0</v>
      </c>
      <c r="H24" s="111">
        <f>+H12+H22</f>
        <v>8044282926.74</v>
      </c>
      <c r="I24" s="111">
        <f>+I12+I22</f>
        <v>266082455.79000002</v>
      </c>
      <c r="J24" s="111">
        <f>+J12+J22</f>
        <v>3538000</v>
      </c>
    </row>
    <row r="25" spans="1:10" ht="2.25" customHeight="1">
      <c r="A25" s="3"/>
      <c r="B25" s="4"/>
      <c r="C25" s="4"/>
      <c r="D25" s="4"/>
      <c r="E25" s="14"/>
      <c r="F25" s="4"/>
      <c r="G25" s="4"/>
      <c r="H25" s="4"/>
      <c r="I25" s="4"/>
      <c r="J25" s="4"/>
    </row>
    <row r="26" spans="1:10" ht="12.75">
      <c r="A26" s="110" t="s">
        <v>455</v>
      </c>
      <c r="B26" s="4"/>
      <c r="C26" s="111">
        <f>SUM(C28:C30)</f>
        <v>347710.97</v>
      </c>
      <c r="D26" s="111">
        <f aca="true" t="shared" si="3" ref="D26:J26">SUM(D28:D30)</f>
        <v>0</v>
      </c>
      <c r="E26" s="112">
        <f t="shared" si="3"/>
        <v>347710.97</v>
      </c>
      <c r="F26" s="111">
        <f t="shared" si="3"/>
        <v>0</v>
      </c>
      <c r="G26" s="111">
        <f t="shared" si="3"/>
        <v>0</v>
      </c>
      <c r="H26" s="111">
        <f t="shared" si="3"/>
        <v>0</v>
      </c>
      <c r="I26" s="111">
        <f t="shared" si="3"/>
        <v>0</v>
      </c>
      <c r="J26" s="111">
        <f t="shared" si="3"/>
        <v>0</v>
      </c>
    </row>
    <row r="27" spans="1:10" ht="2.25" customHeight="1">
      <c r="A27" s="3"/>
      <c r="B27" s="4"/>
      <c r="C27" s="122">
        <v>347710.97</v>
      </c>
      <c r="D27" s="123">
        <v>0</v>
      </c>
      <c r="E27" s="124">
        <v>173855.7</v>
      </c>
      <c r="F27" s="4"/>
      <c r="G27" s="123">
        <v>0</v>
      </c>
      <c r="H27" s="122">
        <v>173855.27</v>
      </c>
      <c r="I27" s="4"/>
      <c r="J27" s="4"/>
    </row>
    <row r="28" spans="1:10" ht="12.75">
      <c r="A28" s="128" t="s">
        <v>456</v>
      </c>
      <c r="B28" s="4"/>
      <c r="C28" s="122">
        <v>347710.97</v>
      </c>
      <c r="D28" s="123">
        <v>0</v>
      </c>
      <c r="E28" s="124">
        <v>347710.97</v>
      </c>
      <c r="F28" s="4"/>
      <c r="G28" s="123">
        <v>0</v>
      </c>
      <c r="H28" s="122">
        <f>+C28+D28-E28+G28</f>
        <v>0</v>
      </c>
      <c r="I28" s="123">
        <v>0</v>
      </c>
      <c r="J28" s="123">
        <v>0</v>
      </c>
    </row>
    <row r="29" spans="1:10" ht="12.75">
      <c r="A29" s="128" t="s">
        <v>457</v>
      </c>
      <c r="B29" s="4"/>
      <c r="C29" s="122">
        <v>0</v>
      </c>
      <c r="D29" s="123">
        <v>0</v>
      </c>
      <c r="E29" s="124">
        <v>0</v>
      </c>
      <c r="F29" s="4"/>
      <c r="G29" s="123">
        <v>0</v>
      </c>
      <c r="H29" s="122">
        <f>+C29+D29-E29+G29</f>
        <v>0</v>
      </c>
      <c r="I29" s="123">
        <v>0</v>
      </c>
      <c r="J29" s="123">
        <v>0</v>
      </c>
    </row>
    <row r="30" spans="1:10" ht="12.75">
      <c r="A30" s="128" t="s">
        <v>458</v>
      </c>
      <c r="B30" s="4"/>
      <c r="C30" s="122">
        <v>0</v>
      </c>
      <c r="D30" s="123">
        <v>0</v>
      </c>
      <c r="E30" s="124">
        <v>0</v>
      </c>
      <c r="F30" s="4"/>
      <c r="G30" s="123">
        <v>0</v>
      </c>
      <c r="H30" s="122">
        <f>+C30+D30-E30+G30</f>
        <v>0</v>
      </c>
      <c r="I30" s="123">
        <v>0</v>
      </c>
      <c r="J30" s="123">
        <v>0</v>
      </c>
    </row>
    <row r="31" spans="1:10" ht="18">
      <c r="A31" s="110" t="s">
        <v>459</v>
      </c>
      <c r="B31" s="4"/>
      <c r="C31" s="111">
        <f>SUM(C33:C35)</f>
        <v>0</v>
      </c>
      <c r="D31" s="111">
        <f aca="true" t="shared" si="4" ref="D31:J31">SUM(D33:D35)</f>
        <v>0</v>
      </c>
      <c r="E31" s="127">
        <f t="shared" si="4"/>
        <v>0</v>
      </c>
      <c r="F31" s="111">
        <f t="shared" si="4"/>
        <v>0</v>
      </c>
      <c r="G31" s="111">
        <f t="shared" si="4"/>
        <v>0</v>
      </c>
      <c r="H31" s="111">
        <f t="shared" si="4"/>
        <v>0</v>
      </c>
      <c r="I31" s="111">
        <f t="shared" si="4"/>
        <v>0</v>
      </c>
      <c r="J31" s="111">
        <f t="shared" si="4"/>
        <v>0</v>
      </c>
    </row>
    <row r="32" spans="1:10" ht="2.25" customHeight="1">
      <c r="A32" s="3"/>
      <c r="B32" s="4"/>
      <c r="C32" s="4"/>
      <c r="D32" s="4"/>
      <c r="E32" s="14"/>
      <c r="F32" s="4"/>
      <c r="G32" s="4"/>
      <c r="H32" s="4"/>
      <c r="I32" s="4"/>
      <c r="J32" s="4"/>
    </row>
    <row r="33" spans="1:10" ht="12.75">
      <c r="A33" s="128" t="s">
        <v>460</v>
      </c>
      <c r="B33" s="4"/>
      <c r="C33" s="122">
        <v>0</v>
      </c>
      <c r="D33" s="123">
        <v>0</v>
      </c>
      <c r="E33" s="124">
        <v>0</v>
      </c>
      <c r="F33" s="4"/>
      <c r="G33" s="123">
        <v>0</v>
      </c>
      <c r="H33" s="122">
        <f>+C33+D33-E33+G33</f>
        <v>0</v>
      </c>
      <c r="I33" s="123">
        <v>0</v>
      </c>
      <c r="J33" s="123">
        <v>0</v>
      </c>
    </row>
    <row r="34" spans="1:10" ht="12.75">
      <c r="A34" s="128" t="s">
        <v>461</v>
      </c>
      <c r="B34" s="4"/>
      <c r="C34" s="122">
        <v>0</v>
      </c>
      <c r="D34" s="123">
        <v>0</v>
      </c>
      <c r="E34" s="124">
        <v>0</v>
      </c>
      <c r="F34" s="4"/>
      <c r="G34" s="123">
        <v>0</v>
      </c>
      <c r="H34" s="122">
        <f>+C34+D34-E34+G34</f>
        <v>0</v>
      </c>
      <c r="I34" s="123">
        <v>0</v>
      </c>
      <c r="J34" s="123">
        <v>0</v>
      </c>
    </row>
    <row r="35" spans="1:10" ht="12.75">
      <c r="A35" s="129" t="s">
        <v>462</v>
      </c>
      <c r="B35" s="5"/>
      <c r="C35" s="130">
        <v>0</v>
      </c>
      <c r="D35" s="131">
        <v>0</v>
      </c>
      <c r="E35" s="132">
        <v>0</v>
      </c>
      <c r="F35" s="5"/>
      <c r="G35" s="131">
        <v>0</v>
      </c>
      <c r="H35" s="133">
        <f>+C35+D35-E35+G35</f>
        <v>0</v>
      </c>
      <c r="I35" s="131">
        <v>0</v>
      </c>
      <c r="J35" s="131">
        <v>0</v>
      </c>
    </row>
    <row r="36" ht="7.5" customHeight="1"/>
    <row r="37" spans="1:10" ht="8.25" customHeight="1">
      <c r="A37" s="191" t="s">
        <v>463</v>
      </c>
      <c r="B37" s="191"/>
      <c r="C37" s="191"/>
      <c r="D37" s="191"/>
      <c r="E37" s="191"/>
      <c r="F37" s="191"/>
      <c r="G37" s="191"/>
      <c r="H37" s="191"/>
      <c r="I37" s="191"/>
      <c r="J37" s="191"/>
    </row>
    <row r="38" spans="1:10" ht="8.25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</row>
    <row r="39" spans="1:10" ht="8.25" customHeight="1">
      <c r="A39" s="191"/>
      <c r="B39" s="191"/>
      <c r="C39" s="191"/>
      <c r="D39" s="191"/>
      <c r="E39" s="191"/>
      <c r="F39" s="191"/>
      <c r="G39" s="191"/>
      <c r="H39" s="191"/>
      <c r="I39" s="191"/>
      <c r="J39" s="191"/>
    </row>
    <row r="40" spans="1:10" ht="9" customHeight="1">
      <c r="A40" s="191"/>
      <c r="B40" s="191"/>
      <c r="C40" s="191"/>
      <c r="D40" s="191"/>
      <c r="E40" s="191"/>
      <c r="F40" s="191"/>
      <c r="G40" s="191"/>
      <c r="H40" s="191"/>
      <c r="I40" s="191"/>
      <c r="J40" s="191"/>
    </row>
    <row r="41" ht="5.25" customHeight="1"/>
    <row r="42" spans="1:8" ht="9" customHeight="1">
      <c r="A42" s="192" t="s">
        <v>464</v>
      </c>
      <c r="B42" s="195"/>
      <c r="C42" s="198" t="s">
        <v>465</v>
      </c>
      <c r="D42" s="198" t="s">
        <v>466</v>
      </c>
      <c r="E42" s="198" t="s">
        <v>467</v>
      </c>
      <c r="F42" s="201"/>
      <c r="G42" s="204" t="s">
        <v>468</v>
      </c>
      <c r="H42" s="204" t="s">
        <v>469</v>
      </c>
    </row>
    <row r="43" spans="1:8" ht="9" customHeight="1">
      <c r="A43" s="193"/>
      <c r="B43" s="196"/>
      <c r="C43" s="199"/>
      <c r="D43" s="199"/>
      <c r="E43" s="199"/>
      <c r="F43" s="202"/>
      <c r="G43" s="205"/>
      <c r="H43" s="205"/>
    </row>
    <row r="44" spans="1:8" ht="9.75" customHeight="1">
      <c r="A44" s="194"/>
      <c r="B44" s="197"/>
      <c r="C44" s="200"/>
      <c r="D44" s="200"/>
      <c r="E44" s="200"/>
      <c r="F44" s="203"/>
      <c r="G44" s="206"/>
      <c r="H44" s="206"/>
    </row>
    <row r="45" spans="1:8" ht="5.25" customHeight="1">
      <c r="A45" s="102"/>
      <c r="B45" s="70"/>
      <c r="C45" s="134"/>
      <c r="D45" s="134"/>
      <c r="E45" s="134"/>
      <c r="F45" s="102"/>
      <c r="G45" s="70"/>
      <c r="H45" s="70"/>
    </row>
    <row r="46" spans="1:8" ht="10.5" customHeight="1">
      <c r="A46" s="135" t="s">
        <v>470</v>
      </c>
      <c r="B46" s="136"/>
      <c r="C46" s="137">
        <f>SUM(B47:C55)</f>
        <v>1720000000</v>
      </c>
      <c r="D46" s="138"/>
      <c r="E46" s="138"/>
      <c r="F46" s="139"/>
      <c r="G46" s="140">
        <f>SUM(F47:G58)</f>
        <v>3538000</v>
      </c>
      <c r="H46" s="136"/>
    </row>
    <row r="47" spans="1:8" ht="10.5" customHeight="1">
      <c r="A47" s="141" t="s">
        <v>471</v>
      </c>
      <c r="B47" s="136"/>
      <c r="C47" s="142">
        <v>170000000</v>
      </c>
      <c r="D47" s="143" t="s">
        <v>472</v>
      </c>
      <c r="E47" s="138" t="s">
        <v>473</v>
      </c>
      <c r="F47" s="139">
        <v>0</v>
      </c>
      <c r="G47" s="144">
        <v>0</v>
      </c>
      <c r="H47" s="145">
        <v>0.0077</v>
      </c>
    </row>
    <row r="48" spans="1:8" ht="10.5" customHeight="1">
      <c r="A48" s="141" t="s">
        <v>474</v>
      </c>
      <c r="B48" s="136"/>
      <c r="C48" s="142">
        <v>270000000</v>
      </c>
      <c r="D48" s="143" t="s">
        <v>472</v>
      </c>
      <c r="E48" s="138" t="s">
        <v>475</v>
      </c>
      <c r="F48" s="139">
        <v>0</v>
      </c>
      <c r="G48" s="144">
        <v>0</v>
      </c>
      <c r="H48" s="145">
        <v>0.0071</v>
      </c>
    </row>
    <row r="49" spans="1:8" ht="10.5" customHeight="1">
      <c r="A49" s="141" t="s">
        <v>476</v>
      </c>
      <c r="B49" s="136"/>
      <c r="C49" s="142">
        <v>100000000</v>
      </c>
      <c r="D49" s="143" t="s">
        <v>472</v>
      </c>
      <c r="E49" s="138" t="s">
        <v>477</v>
      </c>
      <c r="F49" s="139">
        <v>0</v>
      </c>
      <c r="G49" s="144">
        <v>0</v>
      </c>
      <c r="H49" s="145">
        <v>0.0084</v>
      </c>
    </row>
    <row r="50" spans="1:8" ht="10.5" customHeight="1">
      <c r="A50" s="141" t="s">
        <v>478</v>
      </c>
      <c r="B50" s="136"/>
      <c r="C50" s="142">
        <v>200000000</v>
      </c>
      <c r="D50" s="143" t="s">
        <v>472</v>
      </c>
      <c r="E50" s="138" t="s">
        <v>479</v>
      </c>
      <c r="F50" s="139">
        <v>0</v>
      </c>
      <c r="G50" s="144">
        <v>0</v>
      </c>
      <c r="H50" s="145">
        <v>0.0077</v>
      </c>
    </row>
    <row r="51" spans="1:8" ht="10.5" customHeight="1">
      <c r="A51" s="141" t="s">
        <v>480</v>
      </c>
      <c r="B51" s="136"/>
      <c r="C51" s="142">
        <v>200000000</v>
      </c>
      <c r="D51" s="143" t="s">
        <v>472</v>
      </c>
      <c r="E51" s="138" t="s">
        <v>481</v>
      </c>
      <c r="F51" s="139">
        <v>0</v>
      </c>
      <c r="G51" s="144">
        <v>0</v>
      </c>
      <c r="H51" s="145">
        <v>0.0078</v>
      </c>
    </row>
    <row r="52" spans="1:8" ht="10.5" customHeight="1">
      <c r="A52" s="141" t="s">
        <v>482</v>
      </c>
      <c r="B52" s="136"/>
      <c r="C52" s="142">
        <v>200000000</v>
      </c>
      <c r="D52" s="143" t="s">
        <v>472</v>
      </c>
      <c r="E52" s="138" t="s">
        <v>483</v>
      </c>
      <c r="F52" s="139">
        <v>0</v>
      </c>
      <c r="G52" s="144">
        <v>0</v>
      </c>
      <c r="H52" s="145">
        <v>0.0078</v>
      </c>
    </row>
    <row r="53" spans="1:8" ht="10.5" customHeight="1">
      <c r="A53" s="141" t="s">
        <v>484</v>
      </c>
      <c r="B53" s="136"/>
      <c r="C53" s="142">
        <v>330000000</v>
      </c>
      <c r="D53" s="143" t="s">
        <v>472</v>
      </c>
      <c r="E53" s="138" t="s">
        <v>485</v>
      </c>
      <c r="F53" s="139">
        <v>0</v>
      </c>
      <c r="G53" s="144">
        <v>0</v>
      </c>
      <c r="H53" s="145">
        <v>0.0098</v>
      </c>
    </row>
    <row r="54" spans="1:8" ht="10.5" customHeight="1">
      <c r="A54" s="141" t="s">
        <v>486</v>
      </c>
      <c r="B54" s="136"/>
      <c r="C54" s="142">
        <v>150000000</v>
      </c>
      <c r="D54" s="143">
        <v>12</v>
      </c>
      <c r="E54" s="138" t="s">
        <v>491</v>
      </c>
      <c r="F54" s="139"/>
      <c r="G54" s="144">
        <v>870000</v>
      </c>
      <c r="H54" s="145">
        <v>0.0081</v>
      </c>
    </row>
    <row r="55" spans="1:8" ht="10.5" customHeight="1">
      <c r="A55" s="141" t="s">
        <v>487</v>
      </c>
      <c r="B55" s="136"/>
      <c r="C55" s="142">
        <v>100000000</v>
      </c>
      <c r="D55" s="143">
        <v>12</v>
      </c>
      <c r="E55" s="138" t="s">
        <v>492</v>
      </c>
      <c r="F55" s="139"/>
      <c r="G55" s="144">
        <v>580000</v>
      </c>
      <c r="H55" s="145">
        <v>0.009</v>
      </c>
    </row>
    <row r="56" spans="1:8" ht="10.5" customHeight="1">
      <c r="A56" s="141" t="s">
        <v>488</v>
      </c>
      <c r="B56" s="136"/>
      <c r="C56" s="142">
        <v>160000000</v>
      </c>
      <c r="D56" s="143">
        <v>12</v>
      </c>
      <c r="E56" s="138" t="s">
        <v>493</v>
      </c>
      <c r="F56" s="139"/>
      <c r="G56" s="144">
        <v>928000</v>
      </c>
      <c r="H56" s="145">
        <v>0.0086</v>
      </c>
    </row>
    <row r="57" spans="1:8" ht="10.5" customHeight="1">
      <c r="A57" s="141" t="s">
        <v>489</v>
      </c>
      <c r="B57" s="136"/>
      <c r="C57" s="142">
        <v>100000000</v>
      </c>
      <c r="D57" s="143">
        <v>12</v>
      </c>
      <c r="E57" s="138" t="s">
        <v>493</v>
      </c>
      <c r="F57" s="139"/>
      <c r="G57" s="144">
        <v>580000</v>
      </c>
      <c r="H57" s="145">
        <v>0.009</v>
      </c>
    </row>
    <row r="58" spans="1:8" ht="10.5" customHeight="1">
      <c r="A58" s="141" t="s">
        <v>490</v>
      </c>
      <c r="B58" s="136"/>
      <c r="C58" s="142">
        <v>100000000</v>
      </c>
      <c r="D58" s="143">
        <v>12</v>
      </c>
      <c r="E58" s="138" t="s">
        <v>494</v>
      </c>
      <c r="F58" s="139"/>
      <c r="G58" s="144">
        <v>580000</v>
      </c>
      <c r="H58" s="145">
        <v>0.0093</v>
      </c>
    </row>
    <row r="59" spans="1:8" ht="16.5" customHeight="1">
      <c r="A59" s="146"/>
      <c r="B59" s="147"/>
      <c r="C59" s="148"/>
      <c r="D59" s="148"/>
      <c r="E59" s="148"/>
      <c r="F59" s="146"/>
      <c r="G59" s="147"/>
      <c r="H59" s="147"/>
    </row>
  </sheetData>
  <sheetProtection/>
  <mergeCells count="18">
    <mergeCell ref="A1:J4"/>
    <mergeCell ref="A6:A11"/>
    <mergeCell ref="C6:C11"/>
    <mergeCell ref="D6:D11"/>
    <mergeCell ref="E6:E11"/>
    <mergeCell ref="G6:G11"/>
    <mergeCell ref="H6:H11"/>
    <mergeCell ref="I6:I11"/>
    <mergeCell ref="J6:J11"/>
    <mergeCell ref="A37:J40"/>
    <mergeCell ref="A42:A44"/>
    <mergeCell ref="B42:B44"/>
    <mergeCell ref="C42:C44"/>
    <mergeCell ref="D42:D44"/>
    <mergeCell ref="E42:E44"/>
    <mergeCell ref="F42:F44"/>
    <mergeCell ref="G42:G44"/>
    <mergeCell ref="H42:H44"/>
  </mergeCells>
  <printOptions horizontalCentered="1"/>
  <pageMargins left="0.1968503937007874" right="0.1968503937007874" top="0.7086614173228347" bottom="0.7874015748031497" header="0" footer="0"/>
  <pageSetup fitToHeight="0" fitToWidth="4" horizontalDpi="600" verticalDpi="600" orientation="portrait" scale="85" r:id="rId1"/>
  <ignoredErrors>
    <ignoredError sqref="C26:G26" formulaRange="1"/>
    <ignoredError sqref="H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25" customWidth="1"/>
    <col min="2" max="2" width="32.8515625" style="25" customWidth="1"/>
    <col min="3" max="7" width="12.421875" style="25" customWidth="1"/>
    <col min="8" max="9" width="13.7109375" style="25" customWidth="1"/>
    <col min="10" max="12" width="12.421875" style="25" customWidth="1"/>
    <col min="13" max="16384" width="11.421875" style="25" customWidth="1"/>
  </cols>
  <sheetData>
    <row r="2" spans="2:12" ht="12.75">
      <c r="B2" s="212" t="s">
        <v>121</v>
      </c>
      <c r="C2" s="213"/>
      <c r="D2" s="213"/>
      <c r="E2" s="213"/>
      <c r="F2" s="213"/>
      <c r="G2" s="213"/>
      <c r="H2" s="213"/>
      <c r="I2" s="213"/>
      <c r="J2" s="213"/>
      <c r="K2" s="213"/>
      <c r="L2" s="214"/>
    </row>
    <row r="3" spans="2:12" ht="12.75">
      <c r="B3" s="215" t="s">
        <v>122</v>
      </c>
      <c r="C3" s="216"/>
      <c r="D3" s="216"/>
      <c r="E3" s="216"/>
      <c r="F3" s="216"/>
      <c r="G3" s="216"/>
      <c r="H3" s="216"/>
      <c r="I3" s="216"/>
      <c r="J3" s="216"/>
      <c r="K3" s="216"/>
      <c r="L3" s="217"/>
    </row>
    <row r="4" spans="2:12" ht="12.75">
      <c r="B4" s="215" t="s">
        <v>123</v>
      </c>
      <c r="C4" s="216"/>
      <c r="D4" s="216"/>
      <c r="E4" s="216"/>
      <c r="F4" s="216"/>
      <c r="G4" s="216"/>
      <c r="H4" s="216"/>
      <c r="I4" s="216"/>
      <c r="J4" s="216"/>
      <c r="K4" s="216"/>
      <c r="L4" s="217"/>
    </row>
    <row r="5" spans="2:12" ht="12.75">
      <c r="B5" s="218" t="s">
        <v>124</v>
      </c>
      <c r="C5" s="219"/>
      <c r="D5" s="219"/>
      <c r="E5" s="219"/>
      <c r="F5" s="219"/>
      <c r="G5" s="219"/>
      <c r="H5" s="219"/>
      <c r="I5" s="219"/>
      <c r="J5" s="219"/>
      <c r="K5" s="219"/>
      <c r="L5" s="220"/>
    </row>
    <row r="6" spans="2:12" ht="63">
      <c r="B6" s="26" t="s">
        <v>125</v>
      </c>
      <c r="C6" s="27" t="s">
        <v>126</v>
      </c>
      <c r="D6" s="27" t="s">
        <v>127</v>
      </c>
      <c r="E6" s="27" t="s">
        <v>128</v>
      </c>
      <c r="F6" s="27" t="s">
        <v>129</v>
      </c>
      <c r="G6" s="27" t="s">
        <v>130</v>
      </c>
      <c r="H6" s="27" t="s">
        <v>131</v>
      </c>
      <c r="I6" s="27" t="s">
        <v>132</v>
      </c>
      <c r="J6" s="27" t="s">
        <v>133</v>
      </c>
      <c r="K6" s="27" t="s">
        <v>134</v>
      </c>
      <c r="L6" s="28" t="s">
        <v>135</v>
      </c>
    </row>
    <row r="7" spans="2:12" ht="12.75">
      <c r="B7" s="29" t="s">
        <v>136</v>
      </c>
      <c r="C7" s="30" t="s">
        <v>137</v>
      </c>
      <c r="D7" s="30" t="s">
        <v>138</v>
      </c>
      <c r="E7" s="30" t="s">
        <v>139</v>
      </c>
      <c r="F7" s="30" t="s">
        <v>140</v>
      </c>
      <c r="G7" s="30" t="s">
        <v>141</v>
      </c>
      <c r="H7" s="30" t="s">
        <v>142</v>
      </c>
      <c r="I7" s="30" t="s">
        <v>143</v>
      </c>
      <c r="J7" s="30" t="s">
        <v>144</v>
      </c>
      <c r="K7" s="30" t="s">
        <v>145</v>
      </c>
      <c r="L7" s="31" t="s">
        <v>146</v>
      </c>
    </row>
    <row r="8" spans="2:12" ht="12.75">
      <c r="B8" s="32"/>
      <c r="C8" s="33"/>
      <c r="D8" s="33"/>
      <c r="E8" s="33"/>
      <c r="F8" s="33"/>
      <c r="G8" s="33"/>
      <c r="H8" s="33"/>
      <c r="I8" s="33"/>
      <c r="J8" s="33"/>
      <c r="K8" s="33"/>
      <c r="L8" s="34"/>
    </row>
    <row r="9" spans="2:12" ht="18">
      <c r="B9" s="35" t="s">
        <v>147</v>
      </c>
      <c r="C9" s="36"/>
      <c r="D9" s="36"/>
      <c r="E9" s="36"/>
      <c r="F9" s="36">
        <f aca="true" t="shared" si="0" ref="F9:L9">SUM(F10:F13)</f>
        <v>0</v>
      </c>
      <c r="G9" s="36"/>
      <c r="H9" s="36">
        <f t="shared" si="0"/>
        <v>0</v>
      </c>
      <c r="I9" s="36">
        <f t="shared" si="0"/>
        <v>0</v>
      </c>
      <c r="J9" s="36">
        <f t="shared" si="0"/>
        <v>0</v>
      </c>
      <c r="K9" s="36">
        <f t="shared" si="0"/>
        <v>0</v>
      </c>
      <c r="L9" s="37">
        <f t="shared" si="0"/>
        <v>0</v>
      </c>
    </row>
    <row r="10" spans="2:12" ht="12.75">
      <c r="B10" s="38" t="s">
        <v>148</v>
      </c>
      <c r="C10" s="39"/>
      <c r="D10" s="39"/>
      <c r="E10" s="39"/>
      <c r="F10" s="39">
        <v>0</v>
      </c>
      <c r="G10" s="39"/>
      <c r="H10" s="39">
        <v>0</v>
      </c>
      <c r="I10" s="39">
        <v>0</v>
      </c>
      <c r="J10" s="39">
        <v>0</v>
      </c>
      <c r="K10" s="39">
        <v>0</v>
      </c>
      <c r="L10" s="40">
        <f>F10-K10</f>
        <v>0</v>
      </c>
    </row>
    <row r="11" spans="2:12" ht="12.75">
      <c r="B11" s="38" t="s">
        <v>149</v>
      </c>
      <c r="C11" s="39"/>
      <c r="D11" s="39"/>
      <c r="E11" s="39"/>
      <c r="F11" s="39">
        <v>0</v>
      </c>
      <c r="G11" s="39"/>
      <c r="H11" s="39">
        <v>0</v>
      </c>
      <c r="I11" s="39">
        <v>0</v>
      </c>
      <c r="J11" s="39">
        <v>0</v>
      </c>
      <c r="K11" s="39">
        <v>0</v>
      </c>
      <c r="L11" s="40">
        <f aca="true" t="shared" si="1" ref="L11:L19">F11-K11</f>
        <v>0</v>
      </c>
    </row>
    <row r="12" spans="2:12" ht="12.75">
      <c r="B12" s="38" t="s">
        <v>150</v>
      </c>
      <c r="C12" s="39"/>
      <c r="D12" s="39"/>
      <c r="E12" s="39"/>
      <c r="F12" s="39">
        <v>0</v>
      </c>
      <c r="G12" s="39"/>
      <c r="H12" s="39">
        <v>0</v>
      </c>
      <c r="I12" s="39">
        <v>0</v>
      </c>
      <c r="J12" s="39">
        <v>0</v>
      </c>
      <c r="K12" s="39">
        <v>0</v>
      </c>
      <c r="L12" s="40">
        <f t="shared" si="1"/>
        <v>0</v>
      </c>
    </row>
    <row r="13" spans="2:12" ht="12.75">
      <c r="B13" s="38" t="s">
        <v>151</v>
      </c>
      <c r="C13" s="39"/>
      <c r="D13" s="39"/>
      <c r="E13" s="39"/>
      <c r="F13" s="39">
        <v>0</v>
      </c>
      <c r="G13" s="39"/>
      <c r="H13" s="39">
        <v>0</v>
      </c>
      <c r="I13" s="39">
        <v>0</v>
      </c>
      <c r="J13" s="39">
        <v>0</v>
      </c>
      <c r="K13" s="39">
        <v>0</v>
      </c>
      <c r="L13" s="40">
        <f t="shared" si="1"/>
        <v>0</v>
      </c>
    </row>
    <row r="14" spans="2:12" ht="12.75"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3"/>
    </row>
    <row r="15" spans="2:12" ht="12.75">
      <c r="B15" s="35" t="s">
        <v>152</v>
      </c>
      <c r="C15" s="36"/>
      <c r="D15" s="36"/>
      <c r="E15" s="36"/>
      <c r="F15" s="36">
        <f aca="true" t="shared" si="2" ref="F15:L15">SUM(F16:F19)</f>
        <v>0</v>
      </c>
      <c r="G15" s="36"/>
      <c r="H15" s="36">
        <f t="shared" si="2"/>
        <v>0</v>
      </c>
      <c r="I15" s="36">
        <f t="shared" si="2"/>
        <v>0</v>
      </c>
      <c r="J15" s="36">
        <f t="shared" si="2"/>
        <v>0</v>
      </c>
      <c r="K15" s="36">
        <f t="shared" si="2"/>
        <v>0</v>
      </c>
      <c r="L15" s="37">
        <f t="shared" si="2"/>
        <v>0</v>
      </c>
    </row>
    <row r="16" spans="2:12" ht="12.75">
      <c r="B16" s="38" t="s">
        <v>153</v>
      </c>
      <c r="C16" s="39"/>
      <c r="D16" s="39"/>
      <c r="E16" s="39"/>
      <c r="F16" s="39">
        <v>0</v>
      </c>
      <c r="G16" s="39"/>
      <c r="H16" s="39">
        <v>0</v>
      </c>
      <c r="I16" s="39">
        <v>0</v>
      </c>
      <c r="J16" s="39">
        <v>0</v>
      </c>
      <c r="K16" s="39">
        <v>0</v>
      </c>
      <c r="L16" s="40">
        <f t="shared" si="1"/>
        <v>0</v>
      </c>
    </row>
    <row r="17" spans="2:12" ht="12.75">
      <c r="B17" s="38" t="s">
        <v>154</v>
      </c>
      <c r="C17" s="39"/>
      <c r="D17" s="39"/>
      <c r="E17" s="39"/>
      <c r="F17" s="39">
        <v>0</v>
      </c>
      <c r="G17" s="39"/>
      <c r="H17" s="39">
        <v>0</v>
      </c>
      <c r="I17" s="39">
        <v>0</v>
      </c>
      <c r="J17" s="39">
        <v>0</v>
      </c>
      <c r="K17" s="39">
        <v>0</v>
      </c>
      <c r="L17" s="40">
        <f t="shared" si="1"/>
        <v>0</v>
      </c>
    </row>
    <row r="18" spans="2:12" ht="12.75">
      <c r="B18" s="38" t="s">
        <v>155</v>
      </c>
      <c r="C18" s="39"/>
      <c r="D18" s="39"/>
      <c r="E18" s="39"/>
      <c r="F18" s="39">
        <v>0</v>
      </c>
      <c r="G18" s="39"/>
      <c r="H18" s="39">
        <v>0</v>
      </c>
      <c r="I18" s="39">
        <v>0</v>
      </c>
      <c r="J18" s="39">
        <v>0</v>
      </c>
      <c r="K18" s="39">
        <v>0</v>
      </c>
      <c r="L18" s="40">
        <f t="shared" si="1"/>
        <v>0</v>
      </c>
    </row>
    <row r="19" spans="2:12" ht="12.75">
      <c r="B19" s="38" t="s">
        <v>156</v>
      </c>
      <c r="C19" s="39"/>
      <c r="D19" s="39"/>
      <c r="E19" s="39"/>
      <c r="F19" s="39">
        <v>0</v>
      </c>
      <c r="G19" s="39"/>
      <c r="H19" s="39">
        <v>0</v>
      </c>
      <c r="I19" s="39">
        <v>0</v>
      </c>
      <c r="J19" s="39">
        <v>0</v>
      </c>
      <c r="K19" s="39">
        <v>0</v>
      </c>
      <c r="L19" s="40">
        <f t="shared" si="1"/>
        <v>0</v>
      </c>
    </row>
    <row r="20" spans="2:12" ht="12.75"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3"/>
    </row>
    <row r="21" spans="2:12" ht="18">
      <c r="B21" s="35" t="s">
        <v>157</v>
      </c>
      <c r="C21" s="36"/>
      <c r="D21" s="36"/>
      <c r="E21" s="36"/>
      <c r="F21" s="36">
        <f aca="true" t="shared" si="3" ref="F21:L21">F9+F15</f>
        <v>0</v>
      </c>
      <c r="G21" s="36"/>
      <c r="H21" s="36">
        <f t="shared" si="3"/>
        <v>0</v>
      </c>
      <c r="I21" s="36">
        <f t="shared" si="3"/>
        <v>0</v>
      </c>
      <c r="J21" s="36">
        <f t="shared" si="3"/>
        <v>0</v>
      </c>
      <c r="K21" s="36">
        <f t="shared" si="3"/>
        <v>0</v>
      </c>
      <c r="L21" s="37">
        <f t="shared" si="3"/>
        <v>0</v>
      </c>
    </row>
    <row r="22" spans="2:12" ht="12.75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6"/>
    </row>
    <row r="23" spans="3:7" ht="12.75">
      <c r="C23" s="47"/>
      <c r="D23" s="47"/>
      <c r="F23" s="47"/>
      <c r="G23" s="47"/>
    </row>
    <row r="24" spans="3:7" ht="12.75">
      <c r="C24" s="47"/>
      <c r="D24" s="47"/>
      <c r="F24" s="47"/>
      <c r="G24" s="47"/>
    </row>
    <row r="25" spans="3:7" ht="12.75">
      <c r="C25" s="47"/>
      <c r="D25" s="47"/>
      <c r="F25" s="47"/>
      <c r="G25" s="47"/>
    </row>
    <row r="26" spans="3:7" ht="12.75">
      <c r="C26" s="47"/>
      <c r="D26" s="47"/>
      <c r="F26" s="47"/>
      <c r="G26" s="47"/>
    </row>
    <row r="27" spans="3:7" ht="12.75">
      <c r="C27" s="47"/>
      <c r="D27" s="47"/>
      <c r="F27" s="47"/>
      <c r="G27" s="47"/>
    </row>
    <row r="28" spans="3:7" ht="12.75">
      <c r="C28" s="47"/>
      <c r="D28" s="47"/>
      <c r="F28" s="47"/>
      <c r="G28" s="47"/>
    </row>
  </sheetData>
  <sheetProtection/>
  <mergeCells count="4">
    <mergeCell ref="B2:L2"/>
    <mergeCell ref="B3:L3"/>
    <mergeCell ref="B4:L4"/>
    <mergeCell ref="B5:L5"/>
  </mergeCells>
  <printOptions horizontalCentered="1"/>
  <pageMargins left="0.31496062992125984" right="0.31496062992125984" top="0.7480314960629921" bottom="0.7480314960629921" header="0" footer="0"/>
  <pageSetup fitToHeight="0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93"/>
  <sheetViews>
    <sheetView showGridLines="0" zoomScalePageLayoutView="0" workbookViewId="0" topLeftCell="A1">
      <selection activeCell="A1" sqref="A1:G4"/>
    </sheetView>
  </sheetViews>
  <sheetFormatPr defaultColWidth="6.8515625" defaultRowHeight="12.75" customHeight="1"/>
  <cols>
    <col min="1" max="1" width="57.8515625" style="0" customWidth="1"/>
    <col min="2" max="2" width="0.9921875" style="0" customWidth="1"/>
    <col min="3" max="3" width="16.140625" style="0" customWidth="1"/>
    <col min="4" max="4" width="0.2890625" style="0" customWidth="1"/>
    <col min="5" max="5" width="15.57421875" style="0" bestFit="1" customWidth="1"/>
    <col min="6" max="6" width="0.2890625" style="0" customWidth="1"/>
    <col min="7" max="7" width="15.57421875" style="0" customWidth="1"/>
  </cols>
  <sheetData>
    <row r="1" spans="1:7" s="48" customFormat="1" ht="12.75">
      <c r="A1" s="228" t="s">
        <v>158</v>
      </c>
      <c r="B1" s="228"/>
      <c r="C1" s="228"/>
      <c r="D1" s="228"/>
      <c r="E1" s="228"/>
      <c r="F1" s="228"/>
      <c r="G1" s="228"/>
    </row>
    <row r="2" spans="1:7" s="48" customFormat="1" ht="12" customHeight="1">
      <c r="A2" s="228"/>
      <c r="B2" s="228"/>
      <c r="C2" s="228"/>
      <c r="D2" s="228"/>
      <c r="E2" s="228"/>
      <c r="F2" s="228"/>
      <c r="G2" s="228"/>
    </row>
    <row r="3" spans="1:7" s="48" customFormat="1" ht="10.5" customHeight="1">
      <c r="A3" s="228"/>
      <c r="B3" s="228"/>
      <c r="C3" s="228"/>
      <c r="D3" s="228"/>
      <c r="E3" s="228"/>
      <c r="F3" s="228"/>
      <c r="G3" s="228"/>
    </row>
    <row r="4" spans="1:7" s="48" customFormat="1" ht="12" customHeight="1">
      <c r="A4" s="228"/>
      <c r="B4" s="228"/>
      <c r="C4" s="228"/>
      <c r="D4" s="228"/>
      <c r="E4" s="228"/>
      <c r="F4" s="228"/>
      <c r="G4" s="228"/>
    </row>
    <row r="5" ht="4.5" customHeight="1"/>
    <row r="6" ht="1.5" customHeight="1"/>
    <row r="7" spans="1:7" s="53" customFormat="1" ht="13.5" customHeight="1">
      <c r="A7" s="49" t="s">
        <v>0</v>
      </c>
      <c r="B7" s="50"/>
      <c r="C7" s="222" t="s">
        <v>159</v>
      </c>
      <c r="D7" s="50"/>
      <c r="E7" s="51" t="s">
        <v>160</v>
      </c>
      <c r="F7" s="52"/>
      <c r="G7" s="224" t="s">
        <v>161</v>
      </c>
    </row>
    <row r="8" spans="1:7" s="53" customFormat="1" ht="9.75" customHeight="1">
      <c r="A8" s="54"/>
      <c r="B8" s="55"/>
      <c r="C8" s="223"/>
      <c r="D8" s="55"/>
      <c r="E8" s="55"/>
      <c r="F8" s="56"/>
      <c r="G8" s="225"/>
    </row>
    <row r="9" spans="1:7" ht="9.75" customHeight="1">
      <c r="A9" s="57" t="s">
        <v>162</v>
      </c>
      <c r="B9" s="4"/>
      <c r="C9" s="58">
        <f>+C10+C11+C12</f>
        <v>23183269093.39</v>
      </c>
      <c r="D9" s="4"/>
      <c r="E9" s="59">
        <f>+E10+E11+E12</f>
        <v>12464307095.66</v>
      </c>
      <c r="F9" s="14"/>
      <c r="G9" s="59">
        <f>+G10+G11+G12</f>
        <v>12464113178.66</v>
      </c>
    </row>
    <row r="10" spans="1:7" ht="9.75" customHeight="1">
      <c r="A10" s="60" t="s">
        <v>163</v>
      </c>
      <c r="B10" s="4"/>
      <c r="C10" s="61">
        <v>10304615624</v>
      </c>
      <c r="D10" s="4"/>
      <c r="E10" s="62">
        <v>5953579258.12</v>
      </c>
      <c r="F10" s="14"/>
      <c r="G10" s="62">
        <v>5953385341.12</v>
      </c>
    </row>
    <row r="11" spans="1:7" ht="9.75" customHeight="1">
      <c r="A11" s="60" t="s">
        <v>164</v>
      </c>
      <c r="B11" s="4"/>
      <c r="C11" s="61">
        <v>11939720378</v>
      </c>
      <c r="D11" s="4"/>
      <c r="E11" s="62">
        <v>6354446612.89</v>
      </c>
      <c r="F11" s="14"/>
      <c r="G11" s="62">
        <v>6354446612.89</v>
      </c>
    </row>
    <row r="12" spans="1:7" ht="9.75" customHeight="1">
      <c r="A12" s="60" t="s">
        <v>165</v>
      </c>
      <c r="B12" s="4"/>
      <c r="C12" s="61">
        <f>+C52</f>
        <v>938933091.39</v>
      </c>
      <c r="D12" s="4"/>
      <c r="E12" s="62">
        <f>+E52</f>
        <v>156281224.65</v>
      </c>
      <c r="F12" s="14"/>
      <c r="G12" s="62">
        <f>+G52</f>
        <v>156281224.65</v>
      </c>
    </row>
    <row r="13" spans="1:7" ht="6" customHeight="1">
      <c r="A13" s="3"/>
      <c r="B13" s="4"/>
      <c r="C13" s="14"/>
      <c r="D13" s="4"/>
      <c r="E13" s="4"/>
      <c r="F13" s="14"/>
      <c r="G13" s="4"/>
    </row>
    <row r="14" spans="1:7" ht="9.75" customHeight="1">
      <c r="A14" s="57" t="s">
        <v>166</v>
      </c>
      <c r="B14" s="4"/>
      <c r="C14" s="58">
        <f>+C15+C16</f>
        <v>23183269093.39</v>
      </c>
      <c r="D14" s="4"/>
      <c r="E14" s="59">
        <f>+E15+E16</f>
        <v>11368899302.29</v>
      </c>
      <c r="F14" s="14"/>
      <c r="G14" s="59">
        <f>+G15+G16</f>
        <v>11181653783.25</v>
      </c>
    </row>
    <row r="15" spans="1:7" ht="9.75" customHeight="1">
      <c r="A15" s="60" t="s">
        <v>167</v>
      </c>
      <c r="B15" s="4"/>
      <c r="C15" s="61">
        <v>11275261771.39</v>
      </c>
      <c r="D15" s="4"/>
      <c r="E15" s="62">
        <v>5272262717.99</v>
      </c>
      <c r="F15" s="14"/>
      <c r="G15" s="62">
        <v>5087287515.16</v>
      </c>
    </row>
    <row r="16" spans="1:7" ht="9.75" customHeight="1">
      <c r="A16" s="60" t="s">
        <v>168</v>
      </c>
      <c r="B16" s="4"/>
      <c r="C16" s="61">
        <v>11908007322</v>
      </c>
      <c r="D16" s="4"/>
      <c r="E16" s="62">
        <v>6096636584.3</v>
      </c>
      <c r="F16" s="14"/>
      <c r="G16" s="62">
        <v>6094366268.09</v>
      </c>
    </row>
    <row r="17" spans="1:7" ht="6" customHeight="1">
      <c r="A17" s="3"/>
      <c r="B17" s="4"/>
      <c r="C17" s="14"/>
      <c r="D17" s="4"/>
      <c r="E17" s="4"/>
      <c r="F17" s="14"/>
      <c r="G17" s="4"/>
    </row>
    <row r="18" spans="1:7" ht="9.75" customHeight="1">
      <c r="A18" s="57" t="s">
        <v>169</v>
      </c>
      <c r="B18" s="4"/>
      <c r="C18" s="229"/>
      <c r="D18" s="230"/>
      <c r="E18" s="59">
        <f>+E19+E21</f>
        <v>155366080.14</v>
      </c>
      <c r="F18" s="14"/>
      <c r="G18" s="59">
        <f>+G19+G21</f>
        <v>155366080.14</v>
      </c>
    </row>
    <row r="19" spans="1:7" ht="12.75" customHeight="1" hidden="1">
      <c r="A19" s="63"/>
      <c r="B19" s="4"/>
      <c r="C19" s="64"/>
      <c r="D19" s="4"/>
      <c r="E19" s="221">
        <v>848815.7</v>
      </c>
      <c r="F19" s="14"/>
      <c r="G19" s="221">
        <v>848815.7</v>
      </c>
    </row>
    <row r="20" spans="1:7" ht="9.75" customHeight="1">
      <c r="A20" s="60" t="s">
        <v>170</v>
      </c>
      <c r="B20" s="4"/>
      <c r="C20" s="65"/>
      <c r="D20" s="66"/>
      <c r="E20" s="221"/>
      <c r="F20" s="14"/>
      <c r="G20" s="221"/>
    </row>
    <row r="21" spans="1:7" ht="12.75" customHeight="1" hidden="1">
      <c r="A21" s="60"/>
      <c r="B21" s="4"/>
      <c r="C21" s="64">
        <v>0</v>
      </c>
      <c r="D21" s="4"/>
      <c r="E21" s="221">
        <v>154517264.44</v>
      </c>
      <c r="F21" s="14"/>
      <c r="G21" s="221">
        <v>154517264.44</v>
      </c>
    </row>
    <row r="22" spans="1:7" ht="9.75" customHeight="1">
      <c r="A22" s="60" t="s">
        <v>171</v>
      </c>
      <c r="B22" s="4"/>
      <c r="C22" s="65"/>
      <c r="D22" s="66"/>
      <c r="E22" s="221"/>
      <c r="F22" s="14"/>
      <c r="G22" s="221"/>
    </row>
    <row r="23" spans="1:7" ht="6" customHeight="1">
      <c r="A23" s="3"/>
      <c r="B23" s="4"/>
      <c r="C23" s="14"/>
      <c r="D23" s="4"/>
      <c r="E23" s="4"/>
      <c r="F23" s="14"/>
      <c r="G23" s="4"/>
    </row>
    <row r="24" spans="1:7" ht="9.75" customHeight="1">
      <c r="A24" s="57" t="s">
        <v>172</v>
      </c>
      <c r="B24" s="4"/>
      <c r="C24" s="58">
        <f>+C9-C14</f>
        <v>0</v>
      </c>
      <c r="D24" s="4"/>
      <c r="E24" s="59">
        <f>+E9-E14+E18</f>
        <v>1250773873.5099988</v>
      </c>
      <c r="F24" s="14">
        <f>+F9-F14+F18</f>
        <v>0</v>
      </c>
      <c r="G24" s="59">
        <f>+G9-G14+G18</f>
        <v>1437825475.5499997</v>
      </c>
    </row>
    <row r="25" spans="1:7" ht="6" customHeight="1">
      <c r="A25" s="3"/>
      <c r="B25" s="4"/>
      <c r="C25" s="14"/>
      <c r="D25" s="4"/>
      <c r="E25" s="59"/>
      <c r="F25" s="14"/>
      <c r="G25" s="59"/>
    </row>
    <row r="26" spans="1:7" ht="9.75" customHeight="1">
      <c r="A26" s="57" t="s">
        <v>173</v>
      </c>
      <c r="B26" s="4"/>
      <c r="C26" s="58">
        <f>+C24-C12</f>
        <v>-938933091.39</v>
      </c>
      <c r="D26" s="4"/>
      <c r="E26" s="59">
        <f>+E24-E12</f>
        <v>1094492648.8599987</v>
      </c>
      <c r="F26" s="14">
        <f>+F24-F12</f>
        <v>0</v>
      </c>
      <c r="G26" s="59">
        <f>+G24-G12</f>
        <v>1281544250.8999996</v>
      </c>
    </row>
    <row r="27" spans="1:7" ht="6" customHeight="1">
      <c r="A27" s="3"/>
      <c r="B27" s="4"/>
      <c r="C27" s="14"/>
      <c r="D27" s="4"/>
      <c r="E27" s="4"/>
      <c r="F27" s="14"/>
      <c r="G27" s="4"/>
    </row>
    <row r="28" spans="1:7" ht="9.75" customHeight="1">
      <c r="A28" s="57" t="s">
        <v>174</v>
      </c>
      <c r="B28" s="4"/>
      <c r="C28" s="58">
        <f>+C26</f>
        <v>-938933091.39</v>
      </c>
      <c r="D28" s="4"/>
      <c r="E28" s="59">
        <f>+E26-E18</f>
        <v>939126568.7199987</v>
      </c>
      <c r="F28" s="14"/>
      <c r="G28" s="59">
        <f>+G26-G18</f>
        <v>1126178170.7599998</v>
      </c>
    </row>
    <row r="29" spans="1:7" ht="6" customHeight="1">
      <c r="A29" s="1"/>
      <c r="B29" s="5"/>
      <c r="C29" s="2"/>
      <c r="D29" s="5"/>
      <c r="E29" s="5"/>
      <c r="F29" s="2"/>
      <c r="G29" s="5"/>
    </row>
    <row r="30" ht="6.75" customHeight="1"/>
    <row r="31" ht="0.75" customHeight="1"/>
    <row r="32" spans="1:7" s="53" customFormat="1" ht="13.5" customHeight="1">
      <c r="A32" s="49" t="s">
        <v>175</v>
      </c>
      <c r="B32" s="52"/>
      <c r="C32" s="226" t="s">
        <v>176</v>
      </c>
      <c r="D32" s="50"/>
      <c r="E32" s="67" t="s">
        <v>160</v>
      </c>
      <c r="F32" s="52"/>
      <c r="G32" s="224" t="s">
        <v>177</v>
      </c>
    </row>
    <row r="33" spans="1:7" s="53" customFormat="1" ht="9.75" customHeight="1">
      <c r="A33" s="54"/>
      <c r="B33" s="56"/>
      <c r="C33" s="227"/>
      <c r="D33" s="55"/>
      <c r="E33" s="68"/>
      <c r="F33" s="56"/>
      <c r="G33" s="225"/>
    </row>
    <row r="34" spans="1:7" ht="9.75" customHeight="1">
      <c r="A34" s="69" t="s">
        <v>178</v>
      </c>
      <c r="B34" s="70"/>
      <c r="C34" s="71">
        <f>+C35+C36</f>
        <v>537604317.44</v>
      </c>
      <c r="D34" s="70"/>
      <c r="E34" s="72">
        <f>+E35+E36</f>
        <v>216304329.49</v>
      </c>
      <c r="F34" s="73"/>
      <c r="G34" s="72">
        <f>+G35+G36</f>
        <v>216304329.49</v>
      </c>
    </row>
    <row r="35" spans="1:7" ht="9.75" customHeight="1">
      <c r="A35" s="60" t="s">
        <v>179</v>
      </c>
      <c r="B35" s="4"/>
      <c r="C35" s="61">
        <v>482222600.44</v>
      </c>
      <c r="D35" s="4"/>
      <c r="E35" s="62">
        <v>164106884.36</v>
      </c>
      <c r="F35" s="14"/>
      <c r="G35" s="62">
        <v>164106884.36</v>
      </c>
    </row>
    <row r="36" spans="1:7" ht="9.75" customHeight="1">
      <c r="A36" s="60" t="s">
        <v>180</v>
      </c>
      <c r="B36" s="4"/>
      <c r="C36" s="61">
        <v>55381717</v>
      </c>
      <c r="D36" s="4"/>
      <c r="E36" s="62">
        <v>52197445.13</v>
      </c>
      <c r="F36" s="14"/>
      <c r="G36" s="62">
        <v>52197445.13</v>
      </c>
    </row>
    <row r="37" spans="1:7" ht="6" customHeight="1">
      <c r="A37" s="3"/>
      <c r="B37" s="4"/>
      <c r="C37" s="14"/>
      <c r="D37" s="4"/>
      <c r="E37" s="4"/>
      <c r="F37" s="14"/>
      <c r="G37" s="4"/>
    </row>
    <row r="38" spans="1:7" ht="9.75" customHeight="1">
      <c r="A38" s="57" t="s">
        <v>181</v>
      </c>
      <c r="B38" s="4"/>
      <c r="C38" s="58">
        <f>+C28+C34</f>
        <v>-401328773.9499999</v>
      </c>
      <c r="D38" s="4"/>
      <c r="E38" s="59">
        <f>+E28+E34</f>
        <v>1155430898.2099986</v>
      </c>
      <c r="F38" s="14"/>
      <c r="G38" s="59">
        <f>+G28+G34</f>
        <v>1342482500.2499998</v>
      </c>
    </row>
    <row r="39" spans="1:7" ht="6" customHeight="1">
      <c r="A39" s="1"/>
      <c r="B39" s="5"/>
      <c r="C39" s="2"/>
      <c r="D39" s="5"/>
      <c r="E39" s="5"/>
      <c r="F39" s="2"/>
      <c r="G39" s="5"/>
    </row>
    <row r="40" ht="6.75" customHeight="1"/>
    <row r="41" ht="0.75" customHeight="1"/>
    <row r="42" spans="1:7" s="53" customFormat="1" ht="13.5" customHeight="1">
      <c r="A42" s="49" t="s">
        <v>175</v>
      </c>
      <c r="B42" s="50"/>
      <c r="C42" s="222" t="s">
        <v>182</v>
      </c>
      <c r="D42" s="50"/>
      <c r="E42" s="51" t="s">
        <v>160</v>
      </c>
      <c r="F42" s="52"/>
      <c r="G42" s="224" t="s">
        <v>161</v>
      </c>
    </row>
    <row r="43" spans="1:7" s="53" customFormat="1" ht="9.75" customHeight="1">
      <c r="A43" s="54"/>
      <c r="B43" s="55"/>
      <c r="C43" s="223"/>
      <c r="D43" s="55"/>
      <c r="E43" s="55"/>
      <c r="F43" s="56"/>
      <c r="G43" s="225"/>
    </row>
    <row r="44" spans="1:7" ht="9.75" customHeight="1">
      <c r="A44" s="57" t="s">
        <v>183</v>
      </c>
      <c r="B44" s="4"/>
      <c r="C44" s="58">
        <f>+C45+C46</f>
        <v>978792207</v>
      </c>
      <c r="D44" s="4"/>
      <c r="E44" s="59">
        <f>+E45+E46</f>
        <v>171945619.69</v>
      </c>
      <c r="F44" s="14"/>
      <c r="G44" s="59">
        <f>+G45+G46</f>
        <v>171945619.69</v>
      </c>
    </row>
    <row r="45" spans="1:7" ht="9.75" customHeight="1">
      <c r="A45" s="60" t="s">
        <v>184</v>
      </c>
      <c r="B45" s="4"/>
      <c r="C45" s="61">
        <v>978792207</v>
      </c>
      <c r="D45" s="4"/>
      <c r="E45" s="62">
        <v>171945619.69</v>
      </c>
      <c r="F45" s="14"/>
      <c r="G45" s="62">
        <v>171945619.69</v>
      </c>
    </row>
    <row r="46" spans="1:7" ht="9.75" customHeight="1">
      <c r="A46" s="60" t="s">
        <v>185</v>
      </c>
      <c r="B46" s="4"/>
      <c r="C46" s="61">
        <v>0</v>
      </c>
      <c r="D46" s="4"/>
      <c r="E46" s="62">
        <v>0</v>
      </c>
      <c r="F46" s="14"/>
      <c r="G46" s="62">
        <v>0</v>
      </c>
    </row>
    <row r="47" spans="1:7" ht="6" customHeight="1">
      <c r="A47" s="3"/>
      <c r="B47" s="4"/>
      <c r="C47" s="14"/>
      <c r="D47" s="4"/>
      <c r="E47" s="4"/>
      <c r="F47" s="14"/>
      <c r="G47" s="4"/>
    </row>
    <row r="48" spans="1:7" ht="9.75" customHeight="1">
      <c r="A48" s="57" t="s">
        <v>186</v>
      </c>
      <c r="B48" s="4"/>
      <c r="C48" s="58">
        <f>+C49+C50</f>
        <v>39859115.61</v>
      </c>
      <c r="D48" s="4"/>
      <c r="E48" s="59">
        <f>+E49+E50</f>
        <v>15664395.04</v>
      </c>
      <c r="F48" s="14"/>
      <c r="G48" s="59">
        <f>+G49+G50</f>
        <v>15664395.04</v>
      </c>
    </row>
    <row r="49" spans="1:7" ht="9.75" customHeight="1">
      <c r="A49" s="60" t="s">
        <v>187</v>
      </c>
      <c r="B49" s="4"/>
      <c r="C49" s="61">
        <v>8146059.61</v>
      </c>
      <c r="D49" s="4"/>
      <c r="E49" s="62">
        <v>0</v>
      </c>
      <c r="F49" s="14"/>
      <c r="G49" s="62">
        <v>0</v>
      </c>
    </row>
    <row r="50" spans="1:7" ht="9.75" customHeight="1">
      <c r="A50" s="60" t="s">
        <v>188</v>
      </c>
      <c r="B50" s="4"/>
      <c r="C50" s="61">
        <v>31713056</v>
      </c>
      <c r="D50" s="4"/>
      <c r="E50" s="62">
        <v>15664395.04</v>
      </c>
      <c r="F50" s="14"/>
      <c r="G50" s="62">
        <v>15664395.04</v>
      </c>
    </row>
    <row r="51" spans="1:7" ht="6" customHeight="1">
      <c r="A51" s="3"/>
      <c r="B51" s="4"/>
      <c r="C51" s="14"/>
      <c r="D51" s="4"/>
      <c r="E51" s="4"/>
      <c r="F51" s="14"/>
      <c r="G51" s="4"/>
    </row>
    <row r="52" spans="1:7" ht="9.75" customHeight="1">
      <c r="A52" s="57" t="s">
        <v>189</v>
      </c>
      <c r="B52" s="4"/>
      <c r="C52" s="58">
        <f>+C44-C48</f>
        <v>938933091.39</v>
      </c>
      <c r="D52" s="4"/>
      <c r="E52" s="59">
        <f>+E44-E48</f>
        <v>156281224.65</v>
      </c>
      <c r="F52" s="14"/>
      <c r="G52" s="59">
        <f>+G44-G48</f>
        <v>156281224.65</v>
      </c>
    </row>
    <row r="53" spans="1:7" ht="6" customHeight="1">
      <c r="A53" s="1"/>
      <c r="B53" s="5"/>
      <c r="C53" s="2"/>
      <c r="D53" s="5"/>
      <c r="E53" s="5"/>
      <c r="F53" s="2"/>
      <c r="G53" s="5"/>
    </row>
    <row r="54" ht="6.75" customHeight="1"/>
    <row r="55" ht="0.75" customHeight="1"/>
    <row r="56" spans="1:7" s="53" customFormat="1" ht="13.5" customHeight="1">
      <c r="A56" s="49" t="s">
        <v>175</v>
      </c>
      <c r="B56" s="50"/>
      <c r="C56" s="222" t="s">
        <v>182</v>
      </c>
      <c r="D56" s="50"/>
      <c r="E56" s="51" t="s">
        <v>160</v>
      </c>
      <c r="F56" s="52"/>
      <c r="G56" s="224" t="s">
        <v>161</v>
      </c>
    </row>
    <row r="57" spans="1:7" s="53" customFormat="1" ht="9.75" customHeight="1">
      <c r="A57" s="54"/>
      <c r="B57" s="55"/>
      <c r="C57" s="223"/>
      <c r="D57" s="55"/>
      <c r="E57" s="55"/>
      <c r="F57" s="56"/>
      <c r="G57" s="225"/>
    </row>
    <row r="58" spans="1:7" ht="9.75" customHeight="1">
      <c r="A58" s="74" t="s">
        <v>163</v>
      </c>
      <c r="B58" s="4"/>
      <c r="C58" s="61">
        <f>+C10</f>
        <v>10304615624</v>
      </c>
      <c r="D58" s="4"/>
      <c r="E58" s="62">
        <f>+E10</f>
        <v>5953579258.12</v>
      </c>
      <c r="F58" s="14"/>
      <c r="G58" s="62">
        <f>+G10</f>
        <v>5953385341.12</v>
      </c>
    </row>
    <row r="59" spans="1:7" ht="6" customHeight="1">
      <c r="A59" s="3"/>
      <c r="B59" s="4"/>
      <c r="C59" s="14"/>
      <c r="D59" s="4"/>
      <c r="E59" s="4"/>
      <c r="F59" s="14"/>
      <c r="G59" s="4"/>
    </row>
    <row r="60" spans="1:7" ht="9.75" customHeight="1">
      <c r="A60" s="74" t="s">
        <v>190</v>
      </c>
      <c r="B60" s="21"/>
      <c r="C60" s="61">
        <f>+C61-C62</f>
        <v>970646147.39</v>
      </c>
      <c r="D60" s="21"/>
      <c r="E60" s="62">
        <f>+E61-E62</f>
        <v>171945619.69</v>
      </c>
      <c r="F60" s="22"/>
      <c r="G60" s="62">
        <f>+G61-G62</f>
        <v>171945619.69</v>
      </c>
    </row>
    <row r="61" spans="1:7" ht="9.75" customHeight="1">
      <c r="A61" s="60" t="s">
        <v>184</v>
      </c>
      <c r="B61" s="4"/>
      <c r="C61" s="61">
        <f>+C45</f>
        <v>978792207</v>
      </c>
      <c r="D61" s="4"/>
      <c r="E61" s="62">
        <f>+E45</f>
        <v>171945619.69</v>
      </c>
      <c r="F61" s="14"/>
      <c r="G61" s="62">
        <f>+G45</f>
        <v>171945619.69</v>
      </c>
    </row>
    <row r="62" spans="1:7" ht="9.75" customHeight="1">
      <c r="A62" s="60" t="s">
        <v>187</v>
      </c>
      <c r="B62" s="4"/>
      <c r="C62" s="61">
        <f>+C49</f>
        <v>8146059.61</v>
      </c>
      <c r="D62" s="4"/>
      <c r="E62" s="62">
        <f>+E49</f>
        <v>0</v>
      </c>
      <c r="F62" s="14"/>
      <c r="G62" s="62">
        <f>+G49</f>
        <v>0</v>
      </c>
    </row>
    <row r="63" spans="1:7" ht="6" customHeight="1">
      <c r="A63" s="3"/>
      <c r="B63" s="4"/>
      <c r="C63" s="14"/>
      <c r="D63" s="4"/>
      <c r="E63" s="4"/>
      <c r="F63" s="14"/>
      <c r="G63" s="4"/>
    </row>
    <row r="64" spans="1:7" ht="9.75" customHeight="1">
      <c r="A64" s="74" t="s">
        <v>167</v>
      </c>
      <c r="B64" s="4"/>
      <c r="C64" s="61">
        <f>+C15</f>
        <v>11275261771.39</v>
      </c>
      <c r="D64" s="4"/>
      <c r="E64" s="62">
        <f>+E15</f>
        <v>5272262717.99</v>
      </c>
      <c r="F64" s="14"/>
      <c r="G64" s="62">
        <f>+G15</f>
        <v>5087287515.16</v>
      </c>
    </row>
    <row r="65" spans="1:7" ht="6" customHeight="1">
      <c r="A65" s="3"/>
      <c r="B65" s="4"/>
      <c r="C65" s="14"/>
      <c r="D65" s="4"/>
      <c r="E65" s="4"/>
      <c r="F65" s="14"/>
      <c r="G65" s="4"/>
    </row>
    <row r="66" spans="1:7" ht="12.75" customHeight="1" hidden="1">
      <c r="A66" s="63"/>
      <c r="B66" s="4"/>
      <c r="C66" s="64"/>
      <c r="D66" s="4"/>
      <c r="E66" s="221">
        <f>+E19</f>
        <v>848815.7</v>
      </c>
      <c r="F66" s="14"/>
      <c r="G66" s="221">
        <f>+G19</f>
        <v>848815.7</v>
      </c>
    </row>
    <row r="67" spans="1:7" ht="9.75" customHeight="1">
      <c r="A67" s="63" t="s">
        <v>170</v>
      </c>
      <c r="B67" s="4"/>
      <c r="C67" s="65"/>
      <c r="D67" s="66"/>
      <c r="E67" s="221"/>
      <c r="F67" s="14"/>
      <c r="G67" s="221"/>
    </row>
    <row r="68" spans="1:7" ht="6" customHeight="1">
      <c r="A68" s="3"/>
      <c r="B68" s="4"/>
      <c r="C68" s="14"/>
      <c r="D68" s="4"/>
      <c r="E68" s="4"/>
      <c r="F68" s="14"/>
      <c r="G68" s="4"/>
    </row>
    <row r="69" spans="1:7" ht="9.75" customHeight="1">
      <c r="A69" s="57" t="s">
        <v>191</v>
      </c>
      <c r="B69" s="4"/>
      <c r="C69" s="58">
        <f>+C58+C60-C64</f>
        <v>0</v>
      </c>
      <c r="D69" s="4"/>
      <c r="E69" s="59">
        <f>+E58+E60-E64+E66</f>
        <v>854110975.5199997</v>
      </c>
      <c r="F69" s="14"/>
      <c r="G69" s="59">
        <f>+G58+G60-G64+G66</f>
        <v>1038892261.3499997</v>
      </c>
    </row>
    <row r="70" spans="1:7" ht="6" customHeight="1">
      <c r="A70" s="3"/>
      <c r="B70" s="4"/>
      <c r="C70" s="14"/>
      <c r="D70" s="4"/>
      <c r="E70" s="4"/>
      <c r="F70" s="14"/>
      <c r="G70" s="4"/>
    </row>
    <row r="71" spans="1:7" ht="9.75" customHeight="1">
      <c r="A71" s="57" t="s">
        <v>192</v>
      </c>
      <c r="B71" s="4"/>
      <c r="C71" s="58">
        <f>+C69-C60</f>
        <v>-970646147.39</v>
      </c>
      <c r="D71" s="4"/>
      <c r="E71" s="59">
        <f>+E69-E60</f>
        <v>682165355.8299997</v>
      </c>
      <c r="F71" s="14"/>
      <c r="G71" s="59">
        <f>+G69-G60</f>
        <v>866946641.6599996</v>
      </c>
    </row>
    <row r="72" spans="1:7" ht="6" customHeight="1">
      <c r="A72" s="1"/>
      <c r="B72" s="5"/>
      <c r="C72" s="2"/>
      <c r="D72" s="5"/>
      <c r="E72" s="5"/>
      <c r="F72" s="2"/>
      <c r="G72" s="5"/>
    </row>
    <row r="73" ht="6.75" customHeight="1"/>
    <row r="74" ht="0.75" customHeight="1"/>
    <row r="75" spans="1:7" s="53" customFormat="1" ht="13.5" customHeight="1">
      <c r="A75" s="49" t="s">
        <v>175</v>
      </c>
      <c r="B75" s="50"/>
      <c r="C75" s="222" t="s">
        <v>182</v>
      </c>
      <c r="D75" s="50"/>
      <c r="E75" s="51" t="s">
        <v>160</v>
      </c>
      <c r="F75" s="52"/>
      <c r="G75" s="224" t="s">
        <v>161</v>
      </c>
    </row>
    <row r="76" spans="1:7" s="53" customFormat="1" ht="9.75" customHeight="1">
      <c r="A76" s="54"/>
      <c r="B76" s="55"/>
      <c r="C76" s="223"/>
      <c r="D76" s="55"/>
      <c r="E76" s="55"/>
      <c r="F76" s="56"/>
      <c r="G76" s="225"/>
    </row>
    <row r="77" spans="1:7" ht="9.75" customHeight="1">
      <c r="A77" s="74" t="s">
        <v>164</v>
      </c>
      <c r="B77" s="4"/>
      <c r="C77" s="61">
        <f>+C11</f>
        <v>11939720378</v>
      </c>
      <c r="D77" s="4"/>
      <c r="E77" s="62">
        <f>+E11</f>
        <v>6354446612.89</v>
      </c>
      <c r="F77" s="14"/>
      <c r="G77" s="62">
        <f>+G11</f>
        <v>6354446612.89</v>
      </c>
    </row>
    <row r="78" spans="1:7" ht="6" customHeight="1">
      <c r="A78" s="75"/>
      <c r="B78" s="21"/>
      <c r="C78" s="22"/>
      <c r="D78" s="21"/>
      <c r="E78" s="21"/>
      <c r="F78" s="22"/>
      <c r="G78" s="21"/>
    </row>
    <row r="79" spans="1:7" ht="9.75" customHeight="1">
      <c r="A79" s="74" t="s">
        <v>193</v>
      </c>
      <c r="B79" s="21"/>
      <c r="C79" s="61">
        <f>+C80-C81</f>
        <v>-31713056</v>
      </c>
      <c r="D79" s="21"/>
      <c r="E79" s="62">
        <f>+E80-E81</f>
        <v>-15664395.04</v>
      </c>
      <c r="F79" s="22"/>
      <c r="G79" s="62">
        <f>+G80-G81</f>
        <v>-15664395.04</v>
      </c>
    </row>
    <row r="80" spans="1:7" ht="9.75" customHeight="1">
      <c r="A80" s="60" t="s">
        <v>185</v>
      </c>
      <c r="B80" s="4"/>
      <c r="C80" s="61">
        <f>+C46</f>
        <v>0</v>
      </c>
      <c r="D80" s="4"/>
      <c r="E80" s="62">
        <f>+E46</f>
        <v>0</v>
      </c>
      <c r="F80" s="14"/>
      <c r="G80" s="62">
        <f>+G46</f>
        <v>0</v>
      </c>
    </row>
    <row r="81" spans="1:7" ht="9.75" customHeight="1">
      <c r="A81" s="60" t="s">
        <v>188</v>
      </c>
      <c r="B81" s="4"/>
      <c r="C81" s="61">
        <f>+C50</f>
        <v>31713056</v>
      </c>
      <c r="D81" s="4"/>
      <c r="E81" s="62">
        <f>+E50</f>
        <v>15664395.04</v>
      </c>
      <c r="F81" s="14"/>
      <c r="G81" s="62">
        <f>+G50</f>
        <v>15664395.04</v>
      </c>
    </row>
    <row r="82" spans="1:7" ht="6" customHeight="1">
      <c r="A82" s="3"/>
      <c r="B82" s="4"/>
      <c r="C82" s="14"/>
      <c r="D82" s="4"/>
      <c r="E82" s="4"/>
      <c r="F82" s="14"/>
      <c r="G82" s="4"/>
    </row>
    <row r="83" spans="1:7" ht="9.75" customHeight="1">
      <c r="A83" s="74" t="s">
        <v>168</v>
      </c>
      <c r="B83" s="4"/>
      <c r="C83" s="61">
        <f>+C16</f>
        <v>11908007322</v>
      </c>
      <c r="D83" s="4"/>
      <c r="E83" s="62">
        <f>+E16</f>
        <v>6096636584.3</v>
      </c>
      <c r="F83" s="14"/>
      <c r="G83" s="62">
        <f>+G16</f>
        <v>6094366268.09</v>
      </c>
    </row>
    <row r="84" spans="1:7" ht="6" customHeight="1">
      <c r="A84" s="3"/>
      <c r="B84" s="4"/>
      <c r="C84" s="14"/>
      <c r="D84" s="4"/>
      <c r="E84" s="4"/>
      <c r="F84" s="14"/>
      <c r="G84" s="4"/>
    </row>
    <row r="85" spans="1:7" ht="12.75" customHeight="1" hidden="1">
      <c r="A85" s="63"/>
      <c r="B85" s="4"/>
      <c r="C85" s="64">
        <v>0</v>
      </c>
      <c r="D85" s="4"/>
      <c r="E85" s="221">
        <f>+E21</f>
        <v>154517264.44</v>
      </c>
      <c r="F85" s="14"/>
      <c r="G85" s="221">
        <f>+G21</f>
        <v>154517264.44</v>
      </c>
    </row>
    <row r="86" spans="1:7" ht="9.75" customHeight="1">
      <c r="A86" s="63" t="s">
        <v>171</v>
      </c>
      <c r="B86" s="4"/>
      <c r="C86" s="65"/>
      <c r="D86" s="66"/>
      <c r="E86" s="221"/>
      <c r="F86" s="14"/>
      <c r="G86" s="221"/>
    </row>
    <row r="87" spans="1:7" ht="6" customHeight="1">
      <c r="A87" s="3"/>
      <c r="B87" s="4"/>
      <c r="C87" s="14"/>
      <c r="D87" s="4"/>
      <c r="E87" s="4"/>
      <c r="F87" s="14"/>
      <c r="G87" s="4"/>
    </row>
    <row r="88" spans="1:7" ht="9.75" customHeight="1">
      <c r="A88" s="57" t="s">
        <v>194</v>
      </c>
      <c r="B88" s="4"/>
      <c r="C88" s="58">
        <f>+C77+C79-C83+C85</f>
        <v>0</v>
      </c>
      <c r="D88" s="4">
        <f>+D77+D79-D83+D85</f>
        <v>0</v>
      </c>
      <c r="E88" s="59">
        <f>+E77+E79-E83+E85</f>
        <v>396662897.9900002</v>
      </c>
      <c r="F88" s="14">
        <f>+F77+F79-F83+F85</f>
        <v>0</v>
      </c>
      <c r="G88" s="59">
        <f>+G77+G79-G83+G85</f>
        <v>398933214.2000002</v>
      </c>
    </row>
    <row r="89" spans="1:7" ht="6" customHeight="1">
      <c r="A89" s="3"/>
      <c r="B89" s="4"/>
      <c r="C89" s="14"/>
      <c r="D89" s="4"/>
      <c r="E89" s="4"/>
      <c r="F89" s="14"/>
      <c r="G89" s="4"/>
    </row>
    <row r="90" spans="1:7" ht="9.75" customHeight="1">
      <c r="A90" s="57" t="s">
        <v>195</v>
      </c>
      <c r="B90" s="4"/>
      <c r="C90" s="58">
        <v>31713056</v>
      </c>
      <c r="D90" s="4"/>
      <c r="E90" s="59">
        <f>+E88-E79</f>
        <v>412327293.0300002</v>
      </c>
      <c r="F90" s="14">
        <f>+F88-F79</f>
        <v>0</v>
      </c>
      <c r="G90" s="59">
        <f>+G88-G79</f>
        <v>414597609.24000025</v>
      </c>
    </row>
    <row r="91" spans="1:7" ht="6" customHeight="1">
      <c r="A91" s="1"/>
      <c r="B91" s="5"/>
      <c r="C91" s="2"/>
      <c r="D91" s="5"/>
      <c r="E91" s="5"/>
      <c r="F91" s="2"/>
      <c r="G91" s="5"/>
    </row>
    <row r="93" spans="5:7" ht="12.75" customHeight="1">
      <c r="E93" s="76"/>
      <c r="F93" s="76"/>
      <c r="G93" s="76"/>
    </row>
  </sheetData>
  <sheetProtection/>
  <mergeCells count="20">
    <mergeCell ref="A1:G4"/>
    <mergeCell ref="C7:C8"/>
    <mergeCell ref="G7:G8"/>
    <mergeCell ref="C18:D18"/>
    <mergeCell ref="E19:E20"/>
    <mergeCell ref="G19:G20"/>
    <mergeCell ref="E21:E22"/>
    <mergeCell ref="G21:G22"/>
    <mergeCell ref="C32:C33"/>
    <mergeCell ref="G32:G33"/>
    <mergeCell ref="C42:C43"/>
    <mergeCell ref="G42:G43"/>
    <mergeCell ref="E85:E86"/>
    <mergeCell ref="G85:G86"/>
    <mergeCell ref="C56:C57"/>
    <mergeCell ref="G56:G57"/>
    <mergeCell ref="E66:E67"/>
    <mergeCell ref="G66:G67"/>
    <mergeCell ref="C75:C76"/>
    <mergeCell ref="G75:G76"/>
  </mergeCells>
  <printOptions horizontalCentered="1"/>
  <pageMargins left="0.15748031496062992" right="0.11811023622047245" top="0.5118110236220472" bottom="0.4330708661417323" header="0" footer="0"/>
  <pageSetup fitToHeight="0" fitToWidth="0"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85"/>
  <sheetViews>
    <sheetView showGridLines="0" zoomScale="120" zoomScaleNormal="120" zoomScalePageLayoutView="0" workbookViewId="0" topLeftCell="A1">
      <selection activeCell="A1" sqref="A1:H4"/>
    </sheetView>
  </sheetViews>
  <sheetFormatPr defaultColWidth="6.8515625" defaultRowHeight="12.75" customHeight="1"/>
  <cols>
    <col min="1" max="1" width="39.57421875" style="0" customWidth="1"/>
    <col min="2" max="2" width="1.28515625" style="0" customWidth="1"/>
    <col min="3" max="3" width="14.140625" style="0" customWidth="1"/>
    <col min="4" max="4" width="9.140625" style="0" bestFit="1" customWidth="1"/>
    <col min="5" max="5" width="14.00390625" style="0" customWidth="1"/>
    <col min="6" max="6" width="12.7109375" style="0" customWidth="1"/>
    <col min="7" max="7" width="12.8515625" style="0" customWidth="1"/>
    <col min="8" max="8" width="14.140625" style="0" customWidth="1"/>
    <col min="9" max="9" width="14.8515625" style="0" bestFit="1" customWidth="1"/>
    <col min="10" max="10" width="15.8515625" style="0" bestFit="1" customWidth="1"/>
  </cols>
  <sheetData>
    <row r="1" spans="1:8" ht="12" customHeight="1">
      <c r="A1" s="236" t="s">
        <v>196</v>
      </c>
      <c r="B1" s="237"/>
      <c r="C1" s="237"/>
      <c r="D1" s="237"/>
      <c r="E1" s="237"/>
      <c r="F1" s="237"/>
      <c r="G1" s="237"/>
      <c r="H1" s="238"/>
    </row>
    <row r="2" spans="1:8" ht="12" customHeight="1">
      <c r="A2" s="239"/>
      <c r="B2" s="240"/>
      <c r="C2" s="240"/>
      <c r="D2" s="240"/>
      <c r="E2" s="240"/>
      <c r="F2" s="240"/>
      <c r="G2" s="240"/>
      <c r="H2" s="241"/>
    </row>
    <row r="3" spans="1:8" ht="10.5" customHeight="1">
      <c r="A3" s="239"/>
      <c r="B3" s="240"/>
      <c r="C3" s="240"/>
      <c r="D3" s="240"/>
      <c r="E3" s="240"/>
      <c r="F3" s="240"/>
      <c r="G3" s="240"/>
      <c r="H3" s="241"/>
    </row>
    <row r="4" spans="1:8" ht="14.25" customHeight="1">
      <c r="A4" s="242"/>
      <c r="B4" s="243"/>
      <c r="C4" s="243"/>
      <c r="D4" s="243"/>
      <c r="E4" s="243"/>
      <c r="F4" s="243"/>
      <c r="G4" s="243"/>
      <c r="H4" s="244"/>
    </row>
    <row r="5" spans="1:8" ht="6.75" customHeight="1">
      <c r="A5" s="245" t="s">
        <v>197</v>
      </c>
      <c r="B5" s="52"/>
      <c r="C5" s="248" t="s">
        <v>198</v>
      </c>
      <c r="D5" s="249"/>
      <c r="E5" s="249"/>
      <c r="F5" s="249"/>
      <c r="G5" s="249"/>
      <c r="H5" s="252" t="s">
        <v>199</v>
      </c>
    </row>
    <row r="6" spans="1:8" ht="4.5" customHeight="1">
      <c r="A6" s="246"/>
      <c r="B6" s="77"/>
      <c r="C6" s="250"/>
      <c r="D6" s="251"/>
      <c r="E6" s="251"/>
      <c r="F6" s="251"/>
      <c r="G6" s="251"/>
      <c r="H6" s="253"/>
    </row>
    <row r="7" spans="1:8" ht="5.25" customHeight="1">
      <c r="A7" s="246"/>
      <c r="B7" s="77"/>
      <c r="C7" s="252" t="s">
        <v>200</v>
      </c>
      <c r="D7" s="252" t="s">
        <v>201</v>
      </c>
      <c r="E7" s="252" t="s">
        <v>202</v>
      </c>
      <c r="F7" s="252" t="s">
        <v>160</v>
      </c>
      <c r="G7" s="245" t="s">
        <v>203</v>
      </c>
      <c r="H7" s="253"/>
    </row>
    <row r="8" spans="1:8" ht="4.5" customHeight="1">
      <c r="A8" s="246"/>
      <c r="B8" s="77"/>
      <c r="C8" s="253"/>
      <c r="D8" s="253"/>
      <c r="E8" s="253"/>
      <c r="F8" s="253"/>
      <c r="G8" s="246"/>
      <c r="H8" s="253"/>
    </row>
    <row r="9" spans="1:8" ht="7.5" customHeight="1">
      <c r="A9" s="246"/>
      <c r="B9" s="77"/>
      <c r="C9" s="253"/>
      <c r="D9" s="253"/>
      <c r="E9" s="253"/>
      <c r="F9" s="253"/>
      <c r="G9" s="246"/>
      <c r="H9" s="253"/>
    </row>
    <row r="10" spans="1:8" ht="2.25" customHeight="1">
      <c r="A10" s="247"/>
      <c r="B10" s="56"/>
      <c r="C10" s="254"/>
      <c r="D10" s="254"/>
      <c r="E10" s="55"/>
      <c r="F10" s="254"/>
      <c r="G10" s="247"/>
      <c r="H10" s="254"/>
    </row>
    <row r="11" spans="1:8" ht="11.25" customHeight="1">
      <c r="A11" s="78" t="s">
        <v>204</v>
      </c>
      <c r="B11" s="70"/>
      <c r="C11" s="70"/>
      <c r="D11" s="70"/>
      <c r="E11" s="70"/>
      <c r="F11" s="70"/>
      <c r="G11" s="70"/>
      <c r="H11" s="70"/>
    </row>
    <row r="12" spans="1:8" ht="0.75" customHeight="1">
      <c r="A12" s="3"/>
      <c r="B12" s="4"/>
      <c r="C12" s="4"/>
      <c r="D12" s="4"/>
      <c r="E12" s="4"/>
      <c r="F12" s="4"/>
      <c r="G12" s="4"/>
      <c r="H12" s="4"/>
    </row>
    <row r="13" spans="1:8" ht="9.75" customHeight="1">
      <c r="A13" s="79" t="s">
        <v>205</v>
      </c>
      <c r="B13" s="4"/>
      <c r="C13" s="80">
        <v>770049021</v>
      </c>
      <c r="D13" s="80">
        <v>0</v>
      </c>
      <c r="E13" s="80">
        <v>770049021</v>
      </c>
      <c r="F13" s="80">
        <v>438695102.86</v>
      </c>
      <c r="G13" s="80">
        <v>438695102.86</v>
      </c>
      <c r="H13" s="81">
        <f>+G13-C13</f>
        <v>-331353918.14</v>
      </c>
    </row>
    <row r="14" spans="1:8" ht="9.75" customHeight="1">
      <c r="A14" s="79" t="s">
        <v>206</v>
      </c>
      <c r="B14" s="4"/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1">
        <f aca="true" t="shared" si="0" ref="H14:H45">+G14-C14</f>
        <v>0</v>
      </c>
    </row>
    <row r="15" spans="1:8" ht="9.75" customHeight="1">
      <c r="A15" s="79" t="s">
        <v>207</v>
      </c>
      <c r="B15" s="4"/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1">
        <f t="shared" si="0"/>
        <v>0</v>
      </c>
    </row>
    <row r="16" spans="1:8" ht="9.75" customHeight="1">
      <c r="A16" s="79" t="s">
        <v>208</v>
      </c>
      <c r="B16" s="4"/>
      <c r="C16" s="80">
        <v>310783762</v>
      </c>
      <c r="D16" s="80">
        <v>0</v>
      </c>
      <c r="E16" s="80">
        <v>310783762</v>
      </c>
      <c r="F16" s="80">
        <v>199221929.32</v>
      </c>
      <c r="G16" s="80">
        <v>199221929.32</v>
      </c>
      <c r="H16" s="81">
        <f t="shared" si="0"/>
        <v>-111561832.68</v>
      </c>
    </row>
    <row r="17" spans="1:8" ht="9.75" customHeight="1">
      <c r="A17" s="79" t="s">
        <v>209</v>
      </c>
      <c r="B17" s="4"/>
      <c r="C17" s="80">
        <v>25028368</v>
      </c>
      <c r="D17" s="80">
        <v>0</v>
      </c>
      <c r="E17" s="80">
        <v>25028368</v>
      </c>
      <c r="F17" s="80">
        <v>11431202.72</v>
      </c>
      <c r="G17" s="80">
        <v>11431202.42</v>
      </c>
      <c r="H17" s="81">
        <f t="shared" si="0"/>
        <v>-13597165.58</v>
      </c>
    </row>
    <row r="18" spans="1:8" ht="9.75" customHeight="1">
      <c r="A18" s="79" t="s">
        <v>210</v>
      </c>
      <c r="B18" s="4"/>
      <c r="C18" s="80">
        <v>150516882</v>
      </c>
      <c r="D18" s="80">
        <v>0</v>
      </c>
      <c r="E18" s="80">
        <v>150516882</v>
      </c>
      <c r="F18" s="80">
        <v>45698354.93</v>
      </c>
      <c r="G18" s="80">
        <v>45698354.93</v>
      </c>
      <c r="H18" s="81">
        <f t="shared" si="0"/>
        <v>-104818527.07</v>
      </c>
    </row>
    <row r="19" spans="1:8" ht="9.75" customHeight="1">
      <c r="A19" s="79" t="s">
        <v>211</v>
      </c>
      <c r="B19" s="4"/>
      <c r="C19" s="80">
        <v>154437591</v>
      </c>
      <c r="D19" s="80">
        <v>0</v>
      </c>
      <c r="E19" s="80">
        <v>154437591</v>
      </c>
      <c r="F19" s="80">
        <v>122973407.72</v>
      </c>
      <c r="G19" s="80">
        <v>122973407.72</v>
      </c>
      <c r="H19" s="81">
        <f t="shared" si="0"/>
        <v>-31464183.28</v>
      </c>
    </row>
    <row r="20" spans="1:8" s="19" customFormat="1" ht="9.75" customHeight="1">
      <c r="A20" s="79" t="s">
        <v>212</v>
      </c>
      <c r="B20" s="21"/>
      <c r="C20" s="80">
        <f>SUM(C21:C31)</f>
        <v>8482600000</v>
      </c>
      <c r="D20" s="80">
        <f>SUM(D21:D31)</f>
        <v>0</v>
      </c>
      <c r="E20" s="80">
        <f>SUM(E21:E31)</f>
        <v>8482600000</v>
      </c>
      <c r="F20" s="80">
        <v>4987689620</v>
      </c>
      <c r="G20" s="80">
        <f>SUM(G21:G31)</f>
        <v>4987689620</v>
      </c>
      <c r="H20" s="81">
        <f t="shared" si="0"/>
        <v>-3494910380</v>
      </c>
    </row>
    <row r="21" spans="1:8" ht="9.75" customHeight="1">
      <c r="A21" s="82" t="s">
        <v>213</v>
      </c>
      <c r="B21" s="4"/>
      <c r="C21" s="80">
        <v>6568700000</v>
      </c>
      <c r="D21" s="80">
        <v>0</v>
      </c>
      <c r="E21" s="80">
        <v>6568700000</v>
      </c>
      <c r="F21" s="80">
        <v>4001790796</v>
      </c>
      <c r="G21" s="80">
        <v>4001790796</v>
      </c>
      <c r="H21" s="81">
        <f t="shared" si="0"/>
        <v>-2566909204</v>
      </c>
    </row>
    <row r="22" spans="1:8" ht="9.75" customHeight="1">
      <c r="A22" s="82" t="s">
        <v>214</v>
      </c>
      <c r="B22" s="4"/>
      <c r="C22" s="80">
        <v>544200000</v>
      </c>
      <c r="D22" s="80">
        <v>0</v>
      </c>
      <c r="E22" s="80">
        <v>544200000</v>
      </c>
      <c r="F22" s="80">
        <v>269481061</v>
      </c>
      <c r="G22" s="80">
        <v>269481061</v>
      </c>
      <c r="H22" s="81">
        <f t="shared" si="0"/>
        <v>-274718939</v>
      </c>
    </row>
    <row r="23" spans="1:8" ht="9.75" customHeight="1">
      <c r="A23" s="82" t="s">
        <v>215</v>
      </c>
      <c r="B23" s="4"/>
      <c r="C23" s="80">
        <v>352500000</v>
      </c>
      <c r="D23" s="80">
        <v>0</v>
      </c>
      <c r="E23" s="80">
        <v>352500000</v>
      </c>
      <c r="F23" s="80">
        <v>171327027</v>
      </c>
      <c r="G23" s="80">
        <v>171327027</v>
      </c>
      <c r="H23" s="81">
        <f t="shared" si="0"/>
        <v>-181172973</v>
      </c>
    </row>
    <row r="24" spans="1:8" ht="9.75" customHeight="1">
      <c r="A24" s="82" t="s">
        <v>216</v>
      </c>
      <c r="B24" s="4"/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1">
        <f t="shared" si="0"/>
        <v>0</v>
      </c>
    </row>
    <row r="25" spans="1:8" ht="9.75" customHeight="1">
      <c r="A25" s="82" t="s">
        <v>217</v>
      </c>
      <c r="B25" s="4"/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1">
        <f t="shared" si="0"/>
        <v>0</v>
      </c>
    </row>
    <row r="26" spans="1:8" ht="9.75" customHeight="1">
      <c r="A26" s="82" t="s">
        <v>218</v>
      </c>
      <c r="B26" s="4"/>
      <c r="C26" s="80">
        <v>143000000</v>
      </c>
      <c r="D26" s="80">
        <v>0</v>
      </c>
      <c r="E26" s="80">
        <v>143000000</v>
      </c>
      <c r="F26" s="80">
        <v>93375463</v>
      </c>
      <c r="G26" s="80">
        <v>93375463</v>
      </c>
      <c r="H26" s="81">
        <f t="shared" si="0"/>
        <v>-49624537</v>
      </c>
    </row>
    <row r="27" spans="1:8" ht="9.75" customHeight="1">
      <c r="A27" s="82" t="s">
        <v>219</v>
      </c>
      <c r="B27" s="4"/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1">
        <f t="shared" si="0"/>
        <v>0</v>
      </c>
    </row>
    <row r="28" spans="1:8" ht="9.75" customHeight="1">
      <c r="A28" s="82" t="s">
        <v>220</v>
      </c>
      <c r="B28" s="4"/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1">
        <f t="shared" si="0"/>
        <v>0</v>
      </c>
    </row>
    <row r="29" spans="1:8" ht="9.75" customHeight="1">
      <c r="A29" s="82" t="s">
        <v>221</v>
      </c>
      <c r="B29" s="4"/>
      <c r="C29" s="80">
        <v>237200000</v>
      </c>
      <c r="D29" s="80">
        <v>0</v>
      </c>
      <c r="E29" s="80">
        <v>237200000</v>
      </c>
      <c r="F29" s="80">
        <v>116093344</v>
      </c>
      <c r="G29" s="80">
        <v>116093344</v>
      </c>
      <c r="H29" s="81">
        <f t="shared" si="0"/>
        <v>-121106656</v>
      </c>
    </row>
    <row r="30" spans="1:8" ht="9.75" customHeight="1">
      <c r="A30" s="82" t="s">
        <v>222</v>
      </c>
      <c r="B30" s="4"/>
      <c r="C30" s="80">
        <v>637000000</v>
      </c>
      <c r="D30" s="80">
        <v>0</v>
      </c>
      <c r="E30" s="80">
        <v>637000000</v>
      </c>
      <c r="F30" s="80">
        <v>335621929</v>
      </c>
      <c r="G30" s="80">
        <v>335621929</v>
      </c>
      <c r="H30" s="81">
        <f t="shared" si="0"/>
        <v>-301378071</v>
      </c>
    </row>
    <row r="31" spans="1:8" ht="9.75" customHeight="1">
      <c r="A31" s="235" t="s">
        <v>223</v>
      </c>
      <c r="B31" s="4"/>
      <c r="C31" s="231">
        <v>0</v>
      </c>
      <c r="D31" s="231">
        <v>0</v>
      </c>
      <c r="E31" s="231">
        <v>0</v>
      </c>
      <c r="F31" s="231">
        <v>0</v>
      </c>
      <c r="G31" s="231">
        <v>0</v>
      </c>
      <c r="H31" s="231">
        <f t="shared" si="0"/>
        <v>0</v>
      </c>
    </row>
    <row r="32" spans="1:8" ht="9.75" customHeight="1">
      <c r="A32" s="235"/>
      <c r="B32" s="4"/>
      <c r="C32" s="231"/>
      <c r="D32" s="231"/>
      <c r="E32" s="231"/>
      <c r="F32" s="231"/>
      <c r="G32" s="231"/>
      <c r="H32" s="231">
        <f t="shared" si="0"/>
        <v>0</v>
      </c>
    </row>
    <row r="33" spans="1:10" ht="9.75" customHeight="1">
      <c r="A33" s="79" t="s">
        <v>224</v>
      </c>
      <c r="B33" s="4"/>
      <c r="C33" s="80">
        <f>SUM(C34:C38)</f>
        <v>411200000</v>
      </c>
      <c r="D33" s="80">
        <f>SUM(D34:D38)</f>
        <v>0</v>
      </c>
      <c r="E33" s="80">
        <f>SUM(E34:E38)</f>
        <v>411200000</v>
      </c>
      <c r="F33" s="80">
        <f>SUM(F34:F38)</f>
        <v>147869640.57</v>
      </c>
      <c r="G33" s="80">
        <v>147675723.87</v>
      </c>
      <c r="H33" s="80">
        <f t="shared" si="0"/>
        <v>-263524276.13</v>
      </c>
      <c r="I33" s="76"/>
      <c r="J33" s="76"/>
    </row>
    <row r="34" spans="1:8" ht="9.75" customHeight="1">
      <c r="A34" s="82" t="s">
        <v>225</v>
      </c>
      <c r="B34" s="4"/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1">
        <f t="shared" si="0"/>
        <v>0</v>
      </c>
    </row>
    <row r="35" spans="1:8" ht="9.75" customHeight="1">
      <c r="A35" s="82" t="s">
        <v>226</v>
      </c>
      <c r="B35" s="4"/>
      <c r="C35" s="80">
        <v>10200000</v>
      </c>
      <c r="D35" s="80">
        <v>0</v>
      </c>
      <c r="E35" s="80">
        <v>10200000</v>
      </c>
      <c r="F35" s="80">
        <v>5126544</v>
      </c>
      <c r="G35" s="80">
        <v>5126544</v>
      </c>
      <c r="H35" s="81">
        <f t="shared" si="0"/>
        <v>-5073456</v>
      </c>
    </row>
    <row r="36" spans="1:8" ht="9.75" customHeight="1">
      <c r="A36" s="82" t="s">
        <v>227</v>
      </c>
      <c r="B36" s="4"/>
      <c r="C36" s="80">
        <v>36400000</v>
      </c>
      <c r="D36" s="80">
        <v>0</v>
      </c>
      <c r="E36" s="80">
        <v>36400000</v>
      </c>
      <c r="F36" s="80">
        <v>16739160.53</v>
      </c>
      <c r="G36" s="80">
        <v>16739160.53</v>
      </c>
      <c r="H36" s="81">
        <f t="shared" si="0"/>
        <v>-19660839.47</v>
      </c>
    </row>
    <row r="37" spans="1:8" ht="9.75" customHeight="1">
      <c r="A37" s="82" t="s">
        <v>228</v>
      </c>
      <c r="B37" s="4"/>
      <c r="C37" s="80">
        <v>25500000</v>
      </c>
      <c r="D37" s="80">
        <v>0</v>
      </c>
      <c r="E37" s="80">
        <v>25500000</v>
      </c>
      <c r="F37" s="80">
        <v>5534454</v>
      </c>
      <c r="G37" s="80">
        <v>5534454</v>
      </c>
      <c r="H37" s="81">
        <f t="shared" si="0"/>
        <v>-19965546</v>
      </c>
    </row>
    <row r="38" spans="1:8" ht="9.75" customHeight="1">
      <c r="A38" s="82" t="s">
        <v>229</v>
      </c>
      <c r="B38" s="4"/>
      <c r="C38" s="80">
        <v>339100000</v>
      </c>
      <c r="D38" s="80">
        <v>0</v>
      </c>
      <c r="E38" s="80">
        <v>339100000</v>
      </c>
      <c r="F38" s="80">
        <v>120469482.04</v>
      </c>
      <c r="G38" s="80">
        <v>120275565.34</v>
      </c>
      <c r="H38" s="80">
        <f t="shared" si="0"/>
        <v>-218824434.66</v>
      </c>
    </row>
    <row r="39" spans="1:8" ht="9.75" customHeight="1">
      <c r="A39" s="79" t="s">
        <v>230</v>
      </c>
      <c r="B39" s="4"/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1">
        <f t="shared" si="0"/>
        <v>0</v>
      </c>
    </row>
    <row r="40" spans="1:8" ht="9.75" customHeight="1">
      <c r="A40" s="79" t="s">
        <v>231</v>
      </c>
      <c r="B40" s="4"/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1">
        <f t="shared" si="0"/>
        <v>0</v>
      </c>
    </row>
    <row r="41" spans="1:8" ht="9.75" customHeight="1">
      <c r="A41" s="82" t="s">
        <v>232</v>
      </c>
      <c r="B41" s="4"/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1">
        <f t="shared" si="0"/>
        <v>0</v>
      </c>
    </row>
    <row r="42" spans="1:8" ht="9.75" customHeight="1">
      <c r="A42" s="79" t="s">
        <v>233</v>
      </c>
      <c r="B42" s="4"/>
      <c r="C42" s="80">
        <f>SUM(C43:C44)</f>
        <v>0</v>
      </c>
      <c r="D42" s="80">
        <f>SUM(D43:D44)</f>
        <v>0</v>
      </c>
      <c r="E42" s="80">
        <f>SUM(E43:E44)</f>
        <v>0</v>
      </c>
      <c r="F42" s="80">
        <f>SUM(F43:F44)</f>
        <v>0</v>
      </c>
      <c r="G42" s="80">
        <f>SUM(G43:G44)</f>
        <v>0</v>
      </c>
      <c r="H42" s="81">
        <f t="shared" si="0"/>
        <v>0</v>
      </c>
    </row>
    <row r="43" spans="1:8" ht="9.75" customHeight="1">
      <c r="A43" s="82" t="s">
        <v>234</v>
      </c>
      <c r="B43" s="4"/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1">
        <f t="shared" si="0"/>
        <v>0</v>
      </c>
    </row>
    <row r="44" spans="1:8" ht="9.75" customHeight="1">
      <c r="A44" s="82" t="s">
        <v>235</v>
      </c>
      <c r="B44" s="4"/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1">
        <f t="shared" si="0"/>
        <v>0</v>
      </c>
    </row>
    <row r="45" spans="1:10" ht="9.75" customHeight="1">
      <c r="A45" s="232" t="s">
        <v>236</v>
      </c>
      <c r="B45" s="4"/>
      <c r="C45" s="83">
        <f>+C13+C14+C15+C16+C17+C18+C19+C20+C33+C39+C40+C42</f>
        <v>10304615624</v>
      </c>
      <c r="D45" s="83">
        <f>+D13+D14+D15+D16+D17+D18+D19+D20+D33+D39+D40+D42</f>
        <v>0</v>
      </c>
      <c r="E45" s="83">
        <f>+E13+E14+E15+E16+E17+E18+E19+E20+E33+E39+E40+E42</f>
        <v>10304615624</v>
      </c>
      <c r="F45" s="83">
        <f>+F13+F14+F15+F16+F17+F18+F19+F20+F33+F39+F40+F42</f>
        <v>5953579258.12</v>
      </c>
      <c r="G45" s="83">
        <f>+G13+G14+G15+G16+G17+G18+G19+G20+G33+G39+G40+G42</f>
        <v>5953385341.12</v>
      </c>
      <c r="H45" s="84">
        <f t="shared" si="0"/>
        <v>-4351230282.88</v>
      </c>
      <c r="J45" s="76"/>
    </row>
    <row r="46" spans="1:8" ht="12.75">
      <c r="A46" s="232"/>
      <c r="B46" s="4"/>
      <c r="C46" s="4"/>
      <c r="D46" s="4"/>
      <c r="E46" s="80"/>
      <c r="F46" s="4"/>
      <c r="G46" s="4"/>
      <c r="H46" s="85"/>
    </row>
    <row r="47" spans="1:10" ht="3.75" customHeight="1">
      <c r="A47" s="3"/>
      <c r="B47" s="4"/>
      <c r="C47" s="4"/>
      <c r="D47" s="4"/>
      <c r="E47" s="4"/>
      <c r="F47" s="4"/>
      <c r="G47" s="4"/>
      <c r="H47" s="4"/>
      <c r="J47" s="76"/>
    </row>
    <row r="48" spans="1:8" ht="12.75">
      <c r="A48" s="86" t="s">
        <v>237</v>
      </c>
      <c r="B48" s="4"/>
      <c r="C48" s="87"/>
      <c r="D48" s="87"/>
      <c r="E48" s="87"/>
      <c r="F48" s="87"/>
      <c r="G48" s="87"/>
      <c r="H48" s="84"/>
    </row>
    <row r="49" spans="1:8" ht="3.75" customHeight="1">
      <c r="A49" s="3"/>
      <c r="B49" s="4"/>
      <c r="C49" s="4"/>
      <c r="D49" s="4"/>
      <c r="E49" s="4"/>
      <c r="F49" s="4"/>
      <c r="G49" s="4"/>
      <c r="H49" s="4"/>
    </row>
    <row r="50" spans="1:8" ht="9.75" customHeight="1">
      <c r="A50" s="86" t="s">
        <v>238</v>
      </c>
      <c r="B50" s="4"/>
      <c r="C50" s="4"/>
      <c r="D50" s="4"/>
      <c r="E50" s="4"/>
      <c r="F50" s="4"/>
      <c r="G50" s="4"/>
      <c r="H50" s="4"/>
    </row>
    <row r="51" spans="1:8" ht="3.75" customHeight="1">
      <c r="A51" s="3"/>
      <c r="B51" s="4"/>
      <c r="C51" s="4"/>
      <c r="D51" s="4"/>
      <c r="E51" s="4"/>
      <c r="F51" s="4"/>
      <c r="G51" s="4"/>
      <c r="H51" s="4"/>
    </row>
    <row r="52" spans="1:8" ht="9.75" customHeight="1">
      <c r="A52" s="79" t="s">
        <v>239</v>
      </c>
      <c r="B52" s="4"/>
      <c r="C52" s="62">
        <f aca="true" t="shared" si="1" ref="C52:H52">SUM(C53:C60)</f>
        <v>9380500943</v>
      </c>
      <c r="D52" s="62">
        <f t="shared" si="1"/>
        <v>0</v>
      </c>
      <c r="E52" s="62">
        <f t="shared" si="1"/>
        <v>9380500943</v>
      </c>
      <c r="F52" s="62">
        <f t="shared" si="1"/>
        <v>4712385512.57</v>
      </c>
      <c r="G52" s="62">
        <f t="shared" si="1"/>
        <v>4712385512.57</v>
      </c>
      <c r="H52" s="88">
        <f t="shared" si="1"/>
        <v>-4668115430.43</v>
      </c>
    </row>
    <row r="53" spans="1:8" ht="9.75" customHeight="1">
      <c r="A53" s="82" t="s">
        <v>240</v>
      </c>
      <c r="B53" s="4"/>
      <c r="C53" s="89">
        <v>5100941816</v>
      </c>
      <c r="D53" s="89">
        <v>0</v>
      </c>
      <c r="E53" s="89">
        <v>5100941816</v>
      </c>
      <c r="F53" s="89">
        <v>2258969140.41</v>
      </c>
      <c r="G53" s="89">
        <v>2258969140.41</v>
      </c>
      <c r="H53" s="90">
        <f>+G53-C53</f>
        <v>-2841972675.59</v>
      </c>
    </row>
    <row r="54" spans="1:8" ht="9.75" customHeight="1">
      <c r="A54" s="82" t="s">
        <v>241</v>
      </c>
      <c r="B54" s="4"/>
      <c r="C54" s="62">
        <v>1665662911</v>
      </c>
      <c r="D54" s="62">
        <v>0</v>
      </c>
      <c r="E54" s="62">
        <v>1665662911</v>
      </c>
      <c r="F54" s="62">
        <v>820975722.16</v>
      </c>
      <c r="G54" s="62">
        <v>820975722.16</v>
      </c>
      <c r="H54" s="88">
        <f>+G54-C54</f>
        <v>-844687188.84</v>
      </c>
    </row>
    <row r="55" spans="1:8" ht="9.75" customHeight="1">
      <c r="A55" s="82" t="s">
        <v>242</v>
      </c>
      <c r="B55" s="4"/>
      <c r="C55" s="62">
        <v>732537398</v>
      </c>
      <c r="D55" s="62">
        <v>0</v>
      </c>
      <c r="E55" s="62">
        <v>732537398</v>
      </c>
      <c r="F55" s="62">
        <v>518447640</v>
      </c>
      <c r="G55" s="62">
        <v>518447640</v>
      </c>
      <c r="H55" s="88">
        <f aca="true" t="shared" si="2" ref="H55:H60">+G55-C55</f>
        <v>-214089758</v>
      </c>
    </row>
    <row r="56" spans="1:8" ht="20.25" customHeight="1">
      <c r="A56" s="82" t="s">
        <v>243</v>
      </c>
      <c r="B56" s="4"/>
      <c r="C56" s="89">
        <v>753812571</v>
      </c>
      <c r="D56" s="89">
        <v>0</v>
      </c>
      <c r="E56" s="89">
        <v>753812571</v>
      </c>
      <c r="F56" s="89">
        <v>429984978</v>
      </c>
      <c r="G56" s="89">
        <v>429984978</v>
      </c>
      <c r="H56" s="90">
        <f t="shared" si="2"/>
        <v>-323827593</v>
      </c>
    </row>
    <row r="57" spans="1:8" ht="9.75" customHeight="1">
      <c r="A57" s="82" t="s">
        <v>244</v>
      </c>
      <c r="B57" s="4"/>
      <c r="C57" s="62">
        <v>410288768</v>
      </c>
      <c r="D57" s="62">
        <v>0</v>
      </c>
      <c r="E57" s="62">
        <v>410288768</v>
      </c>
      <c r="F57" s="62">
        <v>258603036</v>
      </c>
      <c r="G57" s="62">
        <v>258603036</v>
      </c>
      <c r="H57" s="88">
        <f t="shared" si="2"/>
        <v>-151685732</v>
      </c>
    </row>
    <row r="58" spans="1:8" ht="9.75" customHeight="1">
      <c r="A58" s="82" t="s">
        <v>245</v>
      </c>
      <c r="B58" s="4"/>
      <c r="C58" s="89">
        <v>104610420</v>
      </c>
      <c r="D58" s="89">
        <v>0</v>
      </c>
      <c r="E58" s="89">
        <v>104610420</v>
      </c>
      <c r="F58" s="89">
        <v>52972996</v>
      </c>
      <c r="G58" s="89">
        <v>52972996</v>
      </c>
      <c r="H58" s="90">
        <f t="shared" si="2"/>
        <v>-51637424</v>
      </c>
    </row>
    <row r="59" spans="1:8" ht="22.5" customHeight="1">
      <c r="A59" s="82" t="s">
        <v>246</v>
      </c>
      <c r="B59" s="4"/>
      <c r="C59" s="89">
        <v>131108662</v>
      </c>
      <c r="D59" s="89">
        <v>0</v>
      </c>
      <c r="E59" s="89">
        <v>131108662</v>
      </c>
      <c r="F59" s="89">
        <v>100431234</v>
      </c>
      <c r="G59" s="89">
        <v>100431234</v>
      </c>
      <c r="H59" s="90">
        <f t="shared" si="2"/>
        <v>-30677428</v>
      </c>
    </row>
    <row r="60" spans="1:8" ht="21" customHeight="1">
      <c r="A60" s="91" t="s">
        <v>247</v>
      </c>
      <c r="B60" s="4"/>
      <c r="C60" s="62">
        <v>481538397</v>
      </c>
      <c r="D60" s="62">
        <v>0</v>
      </c>
      <c r="E60" s="62">
        <v>481538397</v>
      </c>
      <c r="F60" s="62">
        <v>272000766</v>
      </c>
      <c r="G60" s="62">
        <v>272000766</v>
      </c>
      <c r="H60" s="88">
        <f t="shared" si="2"/>
        <v>-209537631</v>
      </c>
    </row>
    <row r="61" spans="1:8" ht="9.75" customHeight="1">
      <c r="A61" s="79" t="s">
        <v>248</v>
      </c>
      <c r="B61" s="4"/>
      <c r="C61" s="62">
        <f aca="true" t="shared" si="3" ref="C61:H61">SUM(C62:C65)</f>
        <v>2559219435</v>
      </c>
      <c r="D61" s="62">
        <f t="shared" si="3"/>
        <v>0</v>
      </c>
      <c r="E61" s="62">
        <f t="shared" si="3"/>
        <v>2559219435</v>
      </c>
      <c r="F61" s="62">
        <f t="shared" si="3"/>
        <v>1642061100.32</v>
      </c>
      <c r="G61" s="62">
        <f t="shared" si="3"/>
        <v>1642061100.32</v>
      </c>
      <c r="H61" s="88">
        <f t="shared" si="3"/>
        <v>-917158334.6800001</v>
      </c>
    </row>
    <row r="62" spans="1:8" ht="9.75" customHeight="1">
      <c r="A62" s="82" t="s">
        <v>249</v>
      </c>
      <c r="B62" s="4"/>
      <c r="C62" s="62">
        <v>0</v>
      </c>
      <c r="D62" s="62">
        <v>0</v>
      </c>
      <c r="E62" s="62">
        <v>0</v>
      </c>
      <c r="F62" s="62">
        <v>0</v>
      </c>
      <c r="G62" s="62">
        <v>0</v>
      </c>
      <c r="H62" s="88">
        <f>+G62-C62</f>
        <v>0</v>
      </c>
    </row>
    <row r="63" spans="1:8" ht="9.75" customHeight="1">
      <c r="A63" s="82" t="s">
        <v>250</v>
      </c>
      <c r="B63" s="4"/>
      <c r="C63" s="62">
        <v>0</v>
      </c>
      <c r="D63" s="62">
        <v>0</v>
      </c>
      <c r="E63" s="62">
        <v>0</v>
      </c>
      <c r="F63" s="62">
        <v>0</v>
      </c>
      <c r="G63" s="62">
        <v>0</v>
      </c>
      <c r="H63" s="88">
        <f>+G63-C63</f>
        <v>0</v>
      </c>
    </row>
    <row r="64" spans="1:8" ht="9.75" customHeight="1">
      <c r="A64" s="82" t="s">
        <v>251</v>
      </c>
      <c r="B64" s="4"/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88">
        <f>+G64-C64</f>
        <v>0</v>
      </c>
    </row>
    <row r="65" spans="1:8" ht="9.75" customHeight="1">
      <c r="A65" s="82" t="s">
        <v>252</v>
      </c>
      <c r="B65" s="4"/>
      <c r="C65" s="62">
        <v>2559219435</v>
      </c>
      <c r="D65" s="62">
        <v>0</v>
      </c>
      <c r="E65" s="62">
        <v>2559219435</v>
      </c>
      <c r="F65" s="62">
        <v>1642061100.32</v>
      </c>
      <c r="G65" s="62">
        <v>1642061100.32</v>
      </c>
      <c r="H65" s="88">
        <f>+G65-C65</f>
        <v>-917158334.6800001</v>
      </c>
    </row>
    <row r="66" spans="1:8" ht="9.75" customHeight="1">
      <c r="A66" s="79" t="s">
        <v>253</v>
      </c>
      <c r="B66" s="4"/>
      <c r="C66" s="62">
        <f aca="true" t="shared" si="4" ref="C66:H66">+C67+C68</f>
        <v>0</v>
      </c>
      <c r="D66" s="62">
        <f t="shared" si="4"/>
        <v>0</v>
      </c>
      <c r="E66" s="62">
        <f t="shared" si="4"/>
        <v>0</v>
      </c>
      <c r="F66" s="62">
        <f t="shared" si="4"/>
        <v>0</v>
      </c>
      <c r="G66" s="62">
        <f t="shared" si="4"/>
        <v>0</v>
      </c>
      <c r="H66" s="88">
        <f t="shared" si="4"/>
        <v>0</v>
      </c>
    </row>
    <row r="67" spans="1:8" ht="21.75" customHeight="1">
      <c r="A67" s="82" t="s">
        <v>254</v>
      </c>
      <c r="B67" s="4"/>
      <c r="C67" s="89">
        <v>0</v>
      </c>
      <c r="D67" s="89">
        <v>0</v>
      </c>
      <c r="E67" s="89">
        <v>0</v>
      </c>
      <c r="F67" s="89">
        <v>0</v>
      </c>
      <c r="G67" s="89">
        <v>0</v>
      </c>
      <c r="H67" s="90">
        <f>+G67-C67</f>
        <v>0</v>
      </c>
    </row>
    <row r="68" spans="1:8" ht="9.75" customHeight="1">
      <c r="A68" s="82" t="s">
        <v>255</v>
      </c>
      <c r="B68" s="4"/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88">
        <f>+G68-C68</f>
        <v>0</v>
      </c>
    </row>
    <row r="69" spans="1:8" ht="22.5" customHeight="1">
      <c r="A69" s="79" t="s">
        <v>256</v>
      </c>
      <c r="B69" s="4"/>
      <c r="C69" s="89">
        <v>0</v>
      </c>
      <c r="D69" s="89">
        <v>0</v>
      </c>
      <c r="E69" s="89">
        <v>0</v>
      </c>
      <c r="F69" s="89">
        <v>0</v>
      </c>
      <c r="G69" s="89">
        <v>0</v>
      </c>
      <c r="H69" s="90">
        <f>+G69-C69</f>
        <v>0</v>
      </c>
    </row>
    <row r="70" spans="1:8" ht="9.75" customHeight="1">
      <c r="A70" s="79" t="s">
        <v>257</v>
      </c>
      <c r="B70" s="4"/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88">
        <f>+G70-C70</f>
        <v>0</v>
      </c>
    </row>
    <row r="71" spans="1:8" ht="9.75" customHeight="1">
      <c r="A71" s="233" t="s">
        <v>258</v>
      </c>
      <c r="B71" s="4"/>
      <c r="C71" s="84">
        <f aca="true" t="shared" si="5" ref="C71:H71">+C52+C61+C66+C69+C70</f>
        <v>11939720378</v>
      </c>
      <c r="D71" s="84">
        <f t="shared" si="5"/>
        <v>0</v>
      </c>
      <c r="E71" s="84">
        <f t="shared" si="5"/>
        <v>11939720378</v>
      </c>
      <c r="F71" s="84">
        <f t="shared" si="5"/>
        <v>6354446612.889999</v>
      </c>
      <c r="G71" s="84">
        <f t="shared" si="5"/>
        <v>6354446612.889999</v>
      </c>
      <c r="H71" s="84">
        <f t="shared" si="5"/>
        <v>-5585273765.110001</v>
      </c>
    </row>
    <row r="72" spans="1:8" ht="3" customHeight="1">
      <c r="A72" s="232"/>
      <c r="B72" s="4"/>
      <c r="C72" s="10"/>
      <c r="D72" s="10"/>
      <c r="E72" s="10"/>
      <c r="F72" s="10"/>
      <c r="G72" s="10"/>
      <c r="H72" s="4"/>
    </row>
    <row r="73" spans="1:8" ht="3.75" customHeight="1">
      <c r="A73" s="3"/>
      <c r="B73" s="4"/>
      <c r="C73" s="10"/>
      <c r="D73" s="10"/>
      <c r="E73" s="10"/>
      <c r="F73" s="10"/>
      <c r="G73" s="10"/>
      <c r="H73" s="4"/>
    </row>
    <row r="74" spans="1:8" ht="9.75" customHeight="1">
      <c r="A74" s="86" t="s">
        <v>259</v>
      </c>
      <c r="B74" s="4"/>
      <c r="C74" s="84">
        <f aca="true" t="shared" si="6" ref="C74:H74">+C76</f>
        <v>978792207</v>
      </c>
      <c r="D74" s="84">
        <f t="shared" si="6"/>
        <v>0</v>
      </c>
      <c r="E74" s="84">
        <f t="shared" si="6"/>
        <v>978792207</v>
      </c>
      <c r="F74" s="84">
        <f t="shared" si="6"/>
        <v>171945619.69</v>
      </c>
      <c r="G74" s="84">
        <f t="shared" si="6"/>
        <v>171945619.69</v>
      </c>
      <c r="H74" s="84">
        <f t="shared" si="6"/>
        <v>-806846587.31</v>
      </c>
    </row>
    <row r="75" spans="1:8" ht="3.75" customHeight="1">
      <c r="A75" s="3"/>
      <c r="B75" s="4"/>
      <c r="C75" s="10"/>
      <c r="D75" s="10"/>
      <c r="E75" s="10"/>
      <c r="F75" s="10"/>
      <c r="G75" s="10"/>
      <c r="H75" s="4"/>
    </row>
    <row r="76" spans="1:8" ht="12.75">
      <c r="A76" s="79" t="s">
        <v>260</v>
      </c>
      <c r="B76" s="4"/>
      <c r="C76" s="80">
        <v>978792207</v>
      </c>
      <c r="D76" s="80">
        <v>0</v>
      </c>
      <c r="E76" s="80">
        <v>978792207</v>
      </c>
      <c r="F76" s="80">
        <v>171945619.69</v>
      </c>
      <c r="G76" s="81">
        <v>171945619.69</v>
      </c>
      <c r="H76" s="81">
        <f>+G76-C76</f>
        <v>-806846587.31</v>
      </c>
    </row>
    <row r="77" spans="1:8" s="96" customFormat="1" ht="13.5" customHeight="1">
      <c r="A77" s="92" t="s">
        <v>261</v>
      </c>
      <c r="B77" s="93"/>
      <c r="C77" s="94">
        <f aca="true" t="shared" si="7" ref="C77:H77">+C45+C71+C74</f>
        <v>23223128209</v>
      </c>
      <c r="D77" s="94">
        <f t="shared" si="7"/>
        <v>0</v>
      </c>
      <c r="E77" s="94">
        <f t="shared" si="7"/>
        <v>23223128209</v>
      </c>
      <c r="F77" s="94">
        <f t="shared" si="7"/>
        <v>12479971490.699999</v>
      </c>
      <c r="G77" s="94">
        <f t="shared" si="7"/>
        <v>12479777573.699999</v>
      </c>
      <c r="H77" s="95">
        <f t="shared" si="7"/>
        <v>-10743350635.300001</v>
      </c>
    </row>
    <row r="78" spans="1:8" ht="3.75" customHeight="1">
      <c r="A78" s="3"/>
      <c r="B78" s="4"/>
      <c r="C78" s="4"/>
      <c r="D78" s="4"/>
      <c r="E78" s="4"/>
      <c r="F78" s="4"/>
      <c r="G78" s="4"/>
      <c r="H78" s="4"/>
    </row>
    <row r="79" spans="1:8" ht="9.75" customHeight="1">
      <c r="A79" s="97" t="s">
        <v>262</v>
      </c>
      <c r="B79" s="4"/>
      <c r="C79" s="4"/>
      <c r="D79" s="4"/>
      <c r="E79" s="4"/>
      <c r="F79" s="4"/>
      <c r="G79" s="4"/>
      <c r="H79" s="4"/>
    </row>
    <row r="80" spans="1:8" ht="3.75" customHeight="1">
      <c r="A80" s="98"/>
      <c r="B80" s="4"/>
      <c r="C80" s="4"/>
      <c r="D80" s="4"/>
      <c r="E80" s="4"/>
      <c r="F80" s="4"/>
      <c r="G80" s="4"/>
      <c r="H80" s="4"/>
    </row>
    <row r="81" spans="1:8" ht="9.75" customHeight="1">
      <c r="A81" s="234" t="s">
        <v>263</v>
      </c>
      <c r="B81" s="4"/>
      <c r="C81" s="80">
        <v>978792207</v>
      </c>
      <c r="D81" s="80">
        <v>0</v>
      </c>
      <c r="E81" s="80">
        <v>978792207</v>
      </c>
      <c r="F81" s="80">
        <v>171945619.69</v>
      </c>
      <c r="G81" s="80">
        <v>171945619.69</v>
      </c>
      <c r="H81" s="81">
        <f>+G81-C81</f>
        <v>-806846587.31</v>
      </c>
    </row>
    <row r="82" spans="1:8" ht="12.75">
      <c r="A82" s="234"/>
      <c r="B82" s="4"/>
      <c r="C82" s="4"/>
      <c r="D82" s="4"/>
      <c r="E82" s="4"/>
      <c r="F82" s="4"/>
      <c r="G82" s="4"/>
      <c r="H82" s="4"/>
    </row>
    <row r="83" spans="1:8" ht="9.75" customHeight="1">
      <c r="A83" s="234" t="s">
        <v>264</v>
      </c>
      <c r="B83" s="4"/>
      <c r="C83" s="80">
        <v>0</v>
      </c>
      <c r="D83" s="80">
        <v>0</v>
      </c>
      <c r="E83" s="80">
        <v>0</v>
      </c>
      <c r="F83" s="80">
        <v>0</v>
      </c>
      <c r="G83" s="80">
        <v>0</v>
      </c>
      <c r="H83" s="81">
        <f>+G83-C83</f>
        <v>0</v>
      </c>
    </row>
    <row r="84" spans="1:8" ht="12.75">
      <c r="A84" s="234"/>
      <c r="B84" s="4"/>
      <c r="C84" s="4"/>
      <c r="D84" s="4"/>
      <c r="E84" s="4"/>
      <c r="F84" s="4"/>
      <c r="G84" s="4"/>
      <c r="H84" s="4"/>
    </row>
    <row r="85" spans="1:8" ht="12.75">
      <c r="A85" s="99" t="s">
        <v>265</v>
      </c>
      <c r="B85" s="5"/>
      <c r="C85" s="100">
        <f>+C81+C83</f>
        <v>978792207</v>
      </c>
      <c r="D85" s="100">
        <f>+D83+D81</f>
        <v>0</v>
      </c>
      <c r="E85" s="100">
        <f>+E83+E81</f>
        <v>978792207</v>
      </c>
      <c r="F85" s="100">
        <f>+F83+F81</f>
        <v>171945619.69</v>
      </c>
      <c r="G85" s="100">
        <f>+G83+G81</f>
        <v>171945619.69</v>
      </c>
      <c r="H85" s="101">
        <f>+H83+H81</f>
        <v>-806846587.31</v>
      </c>
    </row>
    <row r="86" ht="11.25" customHeight="1"/>
  </sheetData>
  <sheetProtection/>
  <mergeCells count="20">
    <mergeCell ref="G31:G32"/>
    <mergeCell ref="A1:H4"/>
    <mergeCell ref="A5:A10"/>
    <mergeCell ref="C5:G6"/>
    <mergeCell ref="H5:H10"/>
    <mergeCell ref="C7:C10"/>
    <mergeCell ref="D7:D10"/>
    <mergeCell ref="E7:E9"/>
    <mergeCell ref="F7:F10"/>
    <mergeCell ref="G7:G10"/>
    <mergeCell ref="H31:H32"/>
    <mergeCell ref="A45:A46"/>
    <mergeCell ref="A71:A72"/>
    <mergeCell ref="A81:A82"/>
    <mergeCell ref="A83:A84"/>
    <mergeCell ref="A31:A32"/>
    <mergeCell ref="C31:C32"/>
    <mergeCell ref="D31:D32"/>
    <mergeCell ref="E31:E32"/>
    <mergeCell ref="F31:F32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5" r:id="rId1"/>
  <ignoredErrors>
    <ignoredError sqref="G20 C33:F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83"/>
  <sheetViews>
    <sheetView showGridLines="0" zoomScale="120" zoomScaleNormal="12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57421875" style="0" customWidth="1"/>
    <col min="4" max="4" width="11.7109375" style="0" customWidth="1"/>
    <col min="5" max="5" width="13.57421875" style="0" customWidth="1"/>
    <col min="6" max="6" width="13.00390625" style="0" customWidth="1"/>
    <col min="7" max="7" width="12.8515625" style="0" customWidth="1"/>
    <col min="8" max="8" width="7.57421875" style="0" customWidth="1"/>
    <col min="9" max="9" width="5.7109375" style="0" customWidth="1"/>
  </cols>
  <sheetData>
    <row r="1" spans="1:9" ht="12" customHeight="1">
      <c r="A1" s="236" t="s">
        <v>266</v>
      </c>
      <c r="B1" s="237"/>
      <c r="C1" s="237"/>
      <c r="D1" s="237"/>
      <c r="E1" s="237"/>
      <c r="F1" s="237"/>
      <c r="G1" s="237"/>
      <c r="H1" s="237"/>
      <c r="I1" s="238"/>
    </row>
    <row r="2" spans="1:9" ht="11.25" customHeight="1">
      <c r="A2" s="239"/>
      <c r="B2" s="240"/>
      <c r="C2" s="240"/>
      <c r="D2" s="240"/>
      <c r="E2" s="240"/>
      <c r="F2" s="240"/>
      <c r="G2" s="240"/>
      <c r="H2" s="240"/>
      <c r="I2" s="241"/>
    </row>
    <row r="3" spans="1:9" ht="11.25" customHeight="1">
      <c r="A3" s="239"/>
      <c r="B3" s="240"/>
      <c r="C3" s="240"/>
      <c r="D3" s="240"/>
      <c r="E3" s="240"/>
      <c r="F3" s="240"/>
      <c r="G3" s="240"/>
      <c r="H3" s="240"/>
      <c r="I3" s="241"/>
    </row>
    <row r="4" spans="1:9" ht="11.25" customHeight="1">
      <c r="A4" s="239"/>
      <c r="B4" s="240"/>
      <c r="C4" s="240"/>
      <c r="D4" s="240"/>
      <c r="E4" s="240"/>
      <c r="F4" s="240"/>
      <c r="G4" s="240"/>
      <c r="H4" s="240"/>
      <c r="I4" s="241"/>
    </row>
    <row r="5" spans="1:9" ht="16.5" customHeight="1">
      <c r="A5" s="242"/>
      <c r="B5" s="243"/>
      <c r="C5" s="243"/>
      <c r="D5" s="243"/>
      <c r="E5" s="243"/>
      <c r="F5" s="243"/>
      <c r="G5" s="243"/>
      <c r="H5" s="243"/>
      <c r="I5" s="244"/>
    </row>
    <row r="6" spans="1:9" ht="12.75">
      <c r="A6" s="268" t="s">
        <v>0</v>
      </c>
      <c r="B6" s="269"/>
      <c r="C6" s="274" t="s">
        <v>267</v>
      </c>
      <c r="D6" s="274"/>
      <c r="E6" s="274"/>
      <c r="F6" s="274"/>
      <c r="G6" s="274"/>
      <c r="H6" s="275" t="s">
        <v>268</v>
      </c>
      <c r="I6" s="275"/>
    </row>
    <row r="7" spans="1:9" ht="12.75">
      <c r="A7" s="270"/>
      <c r="B7" s="271"/>
      <c r="C7" s="276" t="s">
        <v>269</v>
      </c>
      <c r="D7" s="274" t="s">
        <v>270</v>
      </c>
      <c r="E7" s="276" t="s">
        <v>271</v>
      </c>
      <c r="F7" s="276" t="s">
        <v>160</v>
      </c>
      <c r="G7" s="276" t="s">
        <v>177</v>
      </c>
      <c r="H7" s="275"/>
      <c r="I7" s="275"/>
    </row>
    <row r="8" spans="1:9" ht="12.75">
      <c r="A8" s="272"/>
      <c r="B8" s="273"/>
      <c r="C8" s="277"/>
      <c r="D8" s="274"/>
      <c r="E8" s="277"/>
      <c r="F8" s="277"/>
      <c r="G8" s="277"/>
      <c r="H8" s="275"/>
      <c r="I8" s="275"/>
    </row>
    <row r="9" spans="1:9" ht="2.25" customHeight="1">
      <c r="A9" s="102"/>
      <c r="B9" s="70"/>
      <c r="C9" s="70"/>
      <c r="D9" s="70"/>
      <c r="E9" s="70"/>
      <c r="F9" s="70"/>
      <c r="G9" s="70"/>
      <c r="H9" s="73"/>
      <c r="I9" s="70"/>
    </row>
    <row r="10" spans="1:9" ht="9" customHeight="1">
      <c r="A10" s="103" t="s">
        <v>272</v>
      </c>
      <c r="B10" s="4"/>
      <c r="C10" s="104">
        <f aca="true" t="shared" si="0" ref="C10:H10">+C12+C21+C32+C43+C55+C66+C71+C81+C86</f>
        <v>11283407831</v>
      </c>
      <c r="D10" s="104">
        <f t="shared" si="0"/>
        <v>34852139.879999995</v>
      </c>
      <c r="E10" s="104">
        <f t="shared" si="0"/>
        <v>11318259970.880001</v>
      </c>
      <c r="F10" s="104">
        <f t="shared" si="0"/>
        <v>5272262717.99</v>
      </c>
      <c r="G10" s="104">
        <f t="shared" si="0"/>
        <v>5087287515.16</v>
      </c>
      <c r="H10" s="257">
        <f t="shared" si="0"/>
        <v>6045997252.889999</v>
      </c>
      <c r="I10" s="258"/>
    </row>
    <row r="11" spans="1:9" ht="2.25" customHeight="1">
      <c r="A11" s="3"/>
      <c r="B11" s="4"/>
      <c r="C11" s="4"/>
      <c r="D11" s="4"/>
      <c r="E11" s="4"/>
      <c r="F11" s="4"/>
      <c r="G11" s="4"/>
      <c r="H11" s="14"/>
      <c r="I11" s="4"/>
    </row>
    <row r="12" spans="1:9" s="19" customFormat="1" ht="9" customHeight="1">
      <c r="A12" s="105" t="s">
        <v>273</v>
      </c>
      <c r="B12" s="21"/>
      <c r="C12" s="106">
        <f>SUM(C13:C19)</f>
        <v>2981218376</v>
      </c>
      <c r="D12" s="106">
        <f>SUM(D13:D19)</f>
        <v>35721931.64</v>
      </c>
      <c r="E12" s="106">
        <f>SUM(E13:E19)</f>
        <v>3016940307.6400003</v>
      </c>
      <c r="F12" s="106">
        <f>SUM(F13:F19)</f>
        <v>1314333583.01</v>
      </c>
      <c r="G12" s="106">
        <f>SUM(G13:G19)</f>
        <v>1310341203.71</v>
      </c>
      <c r="H12" s="255">
        <f>SUM(H13:I19)</f>
        <v>1702606724.6299999</v>
      </c>
      <c r="I12" s="256"/>
    </row>
    <row r="13" spans="1:9" s="19" customFormat="1" ht="9" customHeight="1">
      <c r="A13" s="107" t="s">
        <v>274</v>
      </c>
      <c r="B13" s="21"/>
      <c r="C13" s="106">
        <v>1198649576.29</v>
      </c>
      <c r="D13" s="106">
        <v>9895080.98</v>
      </c>
      <c r="E13" s="106">
        <f>SUM(C13:D13)</f>
        <v>1208544657.27</v>
      </c>
      <c r="F13" s="106">
        <v>598515010.01</v>
      </c>
      <c r="G13" s="106">
        <v>598515032.07</v>
      </c>
      <c r="H13" s="255">
        <f>+E13-F13</f>
        <v>610029647.26</v>
      </c>
      <c r="I13" s="256"/>
    </row>
    <row r="14" spans="1:9" s="19" customFormat="1" ht="9" customHeight="1">
      <c r="A14" s="107" t="s">
        <v>275</v>
      </c>
      <c r="B14" s="21"/>
      <c r="C14" s="106">
        <v>90416219</v>
      </c>
      <c r="D14" s="106">
        <v>13306932.43</v>
      </c>
      <c r="E14" s="106">
        <f aca="true" t="shared" si="1" ref="E14:E19">SUM(C14:D14)</f>
        <v>103723151.43</v>
      </c>
      <c r="F14" s="106">
        <v>56667181.82</v>
      </c>
      <c r="G14" s="106">
        <v>56596872.31</v>
      </c>
      <c r="H14" s="255">
        <f aca="true" t="shared" si="2" ref="H14:H19">+E14-F14</f>
        <v>47055969.61000001</v>
      </c>
      <c r="I14" s="256"/>
    </row>
    <row r="15" spans="1:9" s="19" customFormat="1" ht="9" customHeight="1">
      <c r="A15" s="107" t="s">
        <v>276</v>
      </c>
      <c r="B15" s="21"/>
      <c r="C15" s="106">
        <v>593449738.58</v>
      </c>
      <c r="D15" s="106">
        <v>7169650.29</v>
      </c>
      <c r="E15" s="106">
        <f t="shared" si="1"/>
        <v>600619388.87</v>
      </c>
      <c r="F15" s="106">
        <v>135471426.7</v>
      </c>
      <c r="G15" s="106">
        <v>135433261.41</v>
      </c>
      <c r="H15" s="255">
        <f t="shared" si="2"/>
        <v>465147962.17</v>
      </c>
      <c r="I15" s="256"/>
    </row>
    <row r="16" spans="1:9" s="19" customFormat="1" ht="9" customHeight="1">
      <c r="A16" s="107" t="s">
        <v>277</v>
      </c>
      <c r="B16" s="21"/>
      <c r="C16" s="106">
        <v>376224899.14</v>
      </c>
      <c r="D16" s="106">
        <v>5539003.47</v>
      </c>
      <c r="E16" s="106">
        <f t="shared" si="1"/>
        <v>381763902.61</v>
      </c>
      <c r="F16" s="106">
        <v>207635927.15</v>
      </c>
      <c r="G16" s="106">
        <v>205294519.1</v>
      </c>
      <c r="H16" s="255">
        <f t="shared" si="2"/>
        <v>174127975.46</v>
      </c>
      <c r="I16" s="256"/>
    </row>
    <row r="17" spans="1:9" s="19" customFormat="1" ht="9" customHeight="1">
      <c r="A17" s="107" t="s">
        <v>278</v>
      </c>
      <c r="B17" s="21"/>
      <c r="C17" s="106">
        <v>584966007.11</v>
      </c>
      <c r="D17" s="106">
        <v>-127926.17</v>
      </c>
      <c r="E17" s="106">
        <f t="shared" si="1"/>
        <v>584838080.94</v>
      </c>
      <c r="F17" s="106">
        <v>282454980.99</v>
      </c>
      <c r="G17" s="106">
        <v>281172800.78</v>
      </c>
      <c r="H17" s="255">
        <f t="shared" si="2"/>
        <v>302383099.95000005</v>
      </c>
      <c r="I17" s="256"/>
    </row>
    <row r="18" spans="1:9" s="19" customFormat="1" ht="9" customHeight="1">
      <c r="A18" s="107" t="s">
        <v>279</v>
      </c>
      <c r="B18" s="21"/>
      <c r="C18" s="106">
        <v>70717731.33</v>
      </c>
      <c r="D18" s="106">
        <v>243712</v>
      </c>
      <c r="E18" s="106">
        <f t="shared" si="1"/>
        <v>70961443.33</v>
      </c>
      <c r="F18" s="106">
        <v>0</v>
      </c>
      <c r="G18" s="106">
        <v>0</v>
      </c>
      <c r="H18" s="255">
        <f t="shared" si="2"/>
        <v>70961443.33</v>
      </c>
      <c r="I18" s="256"/>
    </row>
    <row r="19" spans="1:9" s="19" customFormat="1" ht="9" customHeight="1">
      <c r="A19" s="107" t="s">
        <v>280</v>
      </c>
      <c r="B19" s="21"/>
      <c r="C19" s="106">
        <v>66794204.55</v>
      </c>
      <c r="D19" s="106">
        <v>-304521.36</v>
      </c>
      <c r="E19" s="106">
        <f t="shared" si="1"/>
        <v>66489683.19</v>
      </c>
      <c r="F19" s="106">
        <v>33589056.34</v>
      </c>
      <c r="G19" s="106">
        <v>33328718.04</v>
      </c>
      <c r="H19" s="255">
        <f t="shared" si="2"/>
        <v>32900626.849999994</v>
      </c>
      <c r="I19" s="256"/>
    </row>
    <row r="20" spans="1:9" s="19" customFormat="1" ht="2.25" customHeight="1">
      <c r="A20" s="75"/>
      <c r="B20" s="21"/>
      <c r="C20" s="21"/>
      <c r="D20" s="21"/>
      <c r="E20" s="21"/>
      <c r="F20" s="21"/>
      <c r="G20" s="21"/>
      <c r="H20" s="22"/>
      <c r="I20" s="21"/>
    </row>
    <row r="21" spans="1:9" s="19" customFormat="1" ht="9" customHeight="1">
      <c r="A21" s="105" t="s">
        <v>281</v>
      </c>
      <c r="B21" s="21"/>
      <c r="C21" s="106">
        <f>SUM(C22:C30)</f>
        <v>165855606.14999998</v>
      </c>
      <c r="D21" s="106">
        <f>SUM(D22:D30)</f>
        <v>3304400.9600000004</v>
      </c>
      <c r="E21" s="106">
        <f>SUM(E22:E30)</f>
        <v>169160007.10999998</v>
      </c>
      <c r="F21" s="106">
        <f>SUM(F22:F30)</f>
        <v>95999188.23</v>
      </c>
      <c r="G21" s="106">
        <f>SUM(G22:G30)</f>
        <v>79075285.58000003</v>
      </c>
      <c r="H21" s="255">
        <f>SUM(H22:I30)</f>
        <v>73160818.88</v>
      </c>
      <c r="I21" s="256"/>
    </row>
    <row r="22" spans="1:9" s="19" customFormat="1" ht="9" customHeight="1">
      <c r="A22" s="107" t="s">
        <v>282</v>
      </c>
      <c r="B22" s="21"/>
      <c r="C22" s="108">
        <v>51161111.18</v>
      </c>
      <c r="D22" s="108">
        <v>-179934.76</v>
      </c>
      <c r="E22" s="108">
        <f>SUM(C22:D22)</f>
        <v>50981176.42</v>
      </c>
      <c r="F22" s="108">
        <v>6270692.45</v>
      </c>
      <c r="G22" s="108">
        <v>2008024</v>
      </c>
      <c r="H22" s="255">
        <f aca="true" t="shared" si="3" ref="H22:H30">+E22-F22</f>
        <v>44710483.97</v>
      </c>
      <c r="I22" s="256"/>
    </row>
    <row r="23" spans="1:9" s="19" customFormat="1" ht="9" customHeight="1">
      <c r="A23" s="107" t="s">
        <v>283</v>
      </c>
      <c r="B23" s="21"/>
      <c r="C23" s="106">
        <v>22379694.05</v>
      </c>
      <c r="D23" s="106">
        <v>777312.84</v>
      </c>
      <c r="E23" s="108">
        <f aca="true" t="shared" si="4" ref="E23:E30">SUM(C23:D23)</f>
        <v>23157006.89</v>
      </c>
      <c r="F23" s="106">
        <v>12287198.5</v>
      </c>
      <c r="G23" s="106">
        <v>12113304.56</v>
      </c>
      <c r="H23" s="255">
        <f t="shared" si="3"/>
        <v>10869808.39</v>
      </c>
      <c r="I23" s="256"/>
    </row>
    <row r="24" spans="1:9" s="19" customFormat="1" ht="9" customHeight="1">
      <c r="A24" s="107" t="s">
        <v>284</v>
      </c>
      <c r="B24" s="21"/>
      <c r="C24" s="108">
        <v>39619</v>
      </c>
      <c r="D24" s="108">
        <v>560000</v>
      </c>
      <c r="E24" s="108">
        <f t="shared" si="4"/>
        <v>599619</v>
      </c>
      <c r="F24" s="108">
        <v>26875.2</v>
      </c>
      <c r="G24" s="108">
        <v>0</v>
      </c>
      <c r="H24" s="255">
        <f t="shared" si="3"/>
        <v>572743.8</v>
      </c>
      <c r="I24" s="256"/>
    </row>
    <row r="25" spans="1:9" s="19" customFormat="1" ht="9" customHeight="1">
      <c r="A25" s="107" t="s">
        <v>285</v>
      </c>
      <c r="B25" s="21"/>
      <c r="C25" s="106">
        <v>8826430.49</v>
      </c>
      <c r="D25" s="106">
        <v>1998773.92</v>
      </c>
      <c r="E25" s="108">
        <f t="shared" si="4"/>
        <v>10825204.41</v>
      </c>
      <c r="F25" s="106">
        <v>4022488.11</v>
      </c>
      <c r="G25" s="106">
        <v>3373984.61</v>
      </c>
      <c r="H25" s="255">
        <f t="shared" si="3"/>
        <v>6802716.300000001</v>
      </c>
      <c r="I25" s="256"/>
    </row>
    <row r="26" spans="1:9" s="19" customFormat="1" ht="9" customHeight="1">
      <c r="A26" s="107" t="s">
        <v>286</v>
      </c>
      <c r="B26" s="21"/>
      <c r="C26" s="106">
        <v>2361371</v>
      </c>
      <c r="D26" s="106">
        <v>522741.78</v>
      </c>
      <c r="E26" s="108">
        <f t="shared" si="4"/>
        <v>2884112.7800000003</v>
      </c>
      <c r="F26" s="106">
        <v>373157.74</v>
      </c>
      <c r="G26" s="106">
        <v>225443.15</v>
      </c>
      <c r="H26" s="255">
        <f t="shared" si="3"/>
        <v>2510955.04</v>
      </c>
      <c r="I26" s="256"/>
    </row>
    <row r="27" spans="1:9" s="19" customFormat="1" ht="9" customHeight="1">
      <c r="A27" s="107" t="s">
        <v>287</v>
      </c>
      <c r="B27" s="21"/>
      <c r="C27" s="106">
        <v>59295054.94</v>
      </c>
      <c r="D27" s="106">
        <v>1765445.54</v>
      </c>
      <c r="E27" s="108">
        <f t="shared" si="4"/>
        <v>61060500.48</v>
      </c>
      <c r="F27" s="106">
        <v>64143990.69</v>
      </c>
      <c r="G27" s="106">
        <v>53758219.67</v>
      </c>
      <c r="H27" s="255">
        <f t="shared" si="3"/>
        <v>-3083490.210000001</v>
      </c>
      <c r="I27" s="256"/>
    </row>
    <row r="28" spans="1:9" s="19" customFormat="1" ht="9" customHeight="1">
      <c r="A28" s="107" t="s">
        <v>288</v>
      </c>
      <c r="B28" s="21"/>
      <c r="C28" s="108">
        <v>8867417.63</v>
      </c>
      <c r="D28" s="108">
        <v>-3315775.76</v>
      </c>
      <c r="E28" s="108">
        <f t="shared" si="4"/>
        <v>5551641.870000001</v>
      </c>
      <c r="F28" s="108">
        <v>967641.83</v>
      </c>
      <c r="G28" s="108">
        <v>522064.29</v>
      </c>
      <c r="H28" s="255">
        <f t="shared" si="3"/>
        <v>4584000.040000001</v>
      </c>
      <c r="I28" s="256"/>
    </row>
    <row r="29" spans="1:9" s="19" customFormat="1" ht="9" customHeight="1">
      <c r="A29" s="107" t="s">
        <v>289</v>
      </c>
      <c r="B29" s="21"/>
      <c r="C29" s="106">
        <v>6450</v>
      </c>
      <c r="D29" s="106">
        <v>7540</v>
      </c>
      <c r="E29" s="108">
        <f t="shared" si="4"/>
        <v>13990</v>
      </c>
      <c r="F29" s="106">
        <v>3496127.9</v>
      </c>
      <c r="G29" s="106">
        <v>3496127.9</v>
      </c>
      <c r="H29" s="255">
        <f t="shared" si="3"/>
        <v>-3482137.9</v>
      </c>
      <c r="I29" s="256"/>
    </row>
    <row r="30" spans="1:9" s="19" customFormat="1" ht="9" customHeight="1">
      <c r="A30" s="107" t="s">
        <v>290</v>
      </c>
      <c r="B30" s="21"/>
      <c r="C30" s="106">
        <v>12918457.86</v>
      </c>
      <c r="D30" s="106">
        <v>1168297.4</v>
      </c>
      <c r="E30" s="108">
        <f t="shared" si="4"/>
        <v>14086755.26</v>
      </c>
      <c r="F30" s="106">
        <v>4411015.81</v>
      </c>
      <c r="G30" s="106">
        <v>3578117.4</v>
      </c>
      <c r="H30" s="255">
        <f t="shared" si="3"/>
        <v>9675739.45</v>
      </c>
      <c r="I30" s="256"/>
    </row>
    <row r="31" spans="1:9" s="19" customFormat="1" ht="2.25" customHeight="1">
      <c r="A31" s="75"/>
      <c r="B31" s="21"/>
      <c r="C31" s="21"/>
      <c r="D31" s="21"/>
      <c r="E31" s="21"/>
      <c r="F31" s="21"/>
      <c r="G31" s="21"/>
      <c r="H31" s="22"/>
      <c r="I31" s="21"/>
    </row>
    <row r="32" spans="1:9" s="19" customFormat="1" ht="9" customHeight="1">
      <c r="A32" s="105" t="s">
        <v>291</v>
      </c>
      <c r="B32" s="21"/>
      <c r="C32" s="106">
        <f>SUM(C33:C41)</f>
        <v>410840621.1499999</v>
      </c>
      <c r="D32" s="106">
        <f>SUM(D33:D41)</f>
        <v>11127895.349999998</v>
      </c>
      <c r="E32" s="106">
        <f>SUM(E33:E41)</f>
        <v>421968516.50000006</v>
      </c>
      <c r="F32" s="106">
        <f>SUM(F33:F41)</f>
        <v>277832715.95000005</v>
      </c>
      <c r="G32" s="106">
        <f>SUM(G33:G41)</f>
        <v>256011478.45000002</v>
      </c>
      <c r="H32" s="255">
        <f>SUM(H33:I41)</f>
        <v>144135800.55</v>
      </c>
      <c r="I32" s="256"/>
    </row>
    <row r="33" spans="1:9" s="19" customFormat="1" ht="9" customHeight="1">
      <c r="A33" s="107" t="s">
        <v>292</v>
      </c>
      <c r="B33" s="21"/>
      <c r="C33" s="106">
        <v>25264992.27</v>
      </c>
      <c r="D33" s="106">
        <v>225648.03</v>
      </c>
      <c r="E33" s="106">
        <f>SUM(C33:D33)</f>
        <v>25490640.3</v>
      </c>
      <c r="F33" s="106">
        <v>4977630.09</v>
      </c>
      <c r="G33" s="106">
        <v>2827708.98</v>
      </c>
      <c r="H33" s="255">
        <f aca="true" t="shared" si="5" ref="H33:H41">+E33-F33</f>
        <v>20513010.21</v>
      </c>
      <c r="I33" s="256"/>
    </row>
    <row r="34" spans="1:9" s="19" customFormat="1" ht="9" customHeight="1">
      <c r="A34" s="107" t="s">
        <v>293</v>
      </c>
      <c r="B34" s="21"/>
      <c r="C34" s="106">
        <v>46287555.6</v>
      </c>
      <c r="D34" s="106">
        <v>633023.14</v>
      </c>
      <c r="E34" s="106">
        <f aca="true" t="shared" si="6" ref="E34:E41">SUM(C34:D34)</f>
        <v>46920578.74</v>
      </c>
      <c r="F34" s="106">
        <v>26028038.82</v>
      </c>
      <c r="G34" s="106">
        <v>23904545.25</v>
      </c>
      <c r="H34" s="255">
        <f t="shared" si="5"/>
        <v>20892539.92</v>
      </c>
      <c r="I34" s="256"/>
    </row>
    <row r="35" spans="1:9" s="19" customFormat="1" ht="9" customHeight="1">
      <c r="A35" s="107" t="s">
        <v>294</v>
      </c>
      <c r="B35" s="21"/>
      <c r="C35" s="108">
        <v>90351246.77</v>
      </c>
      <c r="D35" s="108">
        <v>2926501.47</v>
      </c>
      <c r="E35" s="106">
        <f t="shared" si="6"/>
        <v>93277748.24</v>
      </c>
      <c r="F35" s="108">
        <v>19108172.8</v>
      </c>
      <c r="G35" s="108">
        <v>17160858.79</v>
      </c>
      <c r="H35" s="255">
        <f t="shared" si="5"/>
        <v>74169575.44</v>
      </c>
      <c r="I35" s="256"/>
    </row>
    <row r="36" spans="1:9" s="19" customFormat="1" ht="9" customHeight="1">
      <c r="A36" s="107" t="s">
        <v>295</v>
      </c>
      <c r="B36" s="21"/>
      <c r="C36" s="106">
        <v>81953571.64</v>
      </c>
      <c r="D36" s="106">
        <v>4608575.31</v>
      </c>
      <c r="E36" s="106">
        <f t="shared" si="6"/>
        <v>86562146.95</v>
      </c>
      <c r="F36" s="106">
        <v>133686958.65</v>
      </c>
      <c r="G36" s="106">
        <v>130587660.51</v>
      </c>
      <c r="H36" s="255">
        <f t="shared" si="5"/>
        <v>-47124811.7</v>
      </c>
      <c r="I36" s="256"/>
    </row>
    <row r="37" spans="1:9" s="19" customFormat="1" ht="9" customHeight="1">
      <c r="A37" s="107" t="s">
        <v>296</v>
      </c>
      <c r="B37" s="21"/>
      <c r="C37" s="108">
        <v>10977382.14</v>
      </c>
      <c r="D37" s="108">
        <v>2441913.67</v>
      </c>
      <c r="E37" s="106">
        <f t="shared" si="6"/>
        <v>13419295.81</v>
      </c>
      <c r="F37" s="108">
        <v>8403332.33</v>
      </c>
      <c r="G37" s="108">
        <v>7929623.1</v>
      </c>
      <c r="H37" s="255">
        <f t="shared" si="5"/>
        <v>5015963.48</v>
      </c>
      <c r="I37" s="256"/>
    </row>
    <row r="38" spans="1:9" s="19" customFormat="1" ht="9" customHeight="1">
      <c r="A38" s="107" t="s">
        <v>297</v>
      </c>
      <c r="B38" s="21"/>
      <c r="C38" s="106">
        <v>50637275.33</v>
      </c>
      <c r="D38" s="106">
        <v>120407</v>
      </c>
      <c r="E38" s="106">
        <f t="shared" si="6"/>
        <v>50757682.33</v>
      </c>
      <c r="F38" s="106">
        <v>31635513.38</v>
      </c>
      <c r="G38" s="106">
        <v>26177082.3</v>
      </c>
      <c r="H38" s="255">
        <f t="shared" si="5"/>
        <v>19122168.95</v>
      </c>
      <c r="I38" s="256"/>
    </row>
    <row r="39" spans="1:9" s="19" customFormat="1" ht="9" customHeight="1">
      <c r="A39" s="107" t="s">
        <v>298</v>
      </c>
      <c r="B39" s="21"/>
      <c r="C39" s="106">
        <v>24094669.01</v>
      </c>
      <c r="D39" s="106">
        <v>572617.86</v>
      </c>
      <c r="E39" s="106">
        <f>SUM(C39:D39)</f>
        <v>24667286.87</v>
      </c>
      <c r="F39" s="106">
        <v>7036351</v>
      </c>
      <c r="G39" s="106">
        <v>7015753.58</v>
      </c>
      <c r="H39" s="255">
        <f t="shared" si="5"/>
        <v>17630935.87</v>
      </c>
      <c r="I39" s="256"/>
    </row>
    <row r="40" spans="1:9" s="19" customFormat="1" ht="9" customHeight="1">
      <c r="A40" s="107" t="s">
        <v>299</v>
      </c>
      <c r="B40" s="21"/>
      <c r="C40" s="106">
        <v>24218239.39</v>
      </c>
      <c r="D40" s="106">
        <v>-421588.73</v>
      </c>
      <c r="E40" s="106">
        <f t="shared" si="6"/>
        <v>23796650.66</v>
      </c>
      <c r="F40" s="106">
        <v>20115199.13</v>
      </c>
      <c r="G40" s="106">
        <v>19984478.15</v>
      </c>
      <c r="H40" s="255">
        <f t="shared" si="5"/>
        <v>3681451.530000001</v>
      </c>
      <c r="I40" s="256"/>
    </row>
    <row r="41" spans="1:9" s="19" customFormat="1" ht="9" customHeight="1">
      <c r="A41" s="107" t="s">
        <v>300</v>
      </c>
      <c r="B41" s="21"/>
      <c r="C41" s="106">
        <v>57055689</v>
      </c>
      <c r="D41" s="106">
        <v>20797.6</v>
      </c>
      <c r="E41" s="106">
        <f t="shared" si="6"/>
        <v>57076486.6</v>
      </c>
      <c r="F41" s="106">
        <v>26841519.75</v>
      </c>
      <c r="G41" s="106">
        <v>20423767.79</v>
      </c>
      <c r="H41" s="255">
        <f t="shared" si="5"/>
        <v>30234966.85</v>
      </c>
      <c r="I41" s="256"/>
    </row>
    <row r="42" spans="1:9" s="19" customFormat="1" ht="2.25" customHeight="1">
      <c r="A42" s="75"/>
      <c r="B42" s="21"/>
      <c r="C42" s="21"/>
      <c r="D42" s="21"/>
      <c r="E42" s="21"/>
      <c r="F42" s="21"/>
      <c r="G42" s="21"/>
      <c r="H42" s="22"/>
      <c r="I42" s="21"/>
    </row>
    <row r="43" spans="1:9" s="19" customFormat="1" ht="9" customHeight="1">
      <c r="A43" s="263" t="s">
        <v>301</v>
      </c>
      <c r="B43" s="21"/>
      <c r="C43" s="259">
        <f>SUM(C45:C53)</f>
        <v>3547561258.46</v>
      </c>
      <c r="D43" s="259">
        <f>SUM(D45:D53)</f>
        <v>238571117.76</v>
      </c>
      <c r="E43" s="259">
        <f>SUM(E45:E53)</f>
        <v>3786132376.2200003</v>
      </c>
      <c r="F43" s="259">
        <f>SUM(F45:F53)</f>
        <v>2019902314.46</v>
      </c>
      <c r="G43" s="259">
        <f>SUM(G45:G53)</f>
        <v>1886980358.4699998</v>
      </c>
      <c r="H43" s="264">
        <f>SUM(H45:I53)</f>
        <v>1766230061.7600002</v>
      </c>
      <c r="I43" s="265"/>
    </row>
    <row r="44" spans="1:9" s="19" customFormat="1" ht="9" customHeight="1">
      <c r="A44" s="263"/>
      <c r="B44" s="21"/>
      <c r="C44" s="259"/>
      <c r="D44" s="259"/>
      <c r="E44" s="259"/>
      <c r="F44" s="259"/>
      <c r="G44" s="259"/>
      <c r="H44" s="264"/>
      <c r="I44" s="265"/>
    </row>
    <row r="45" spans="1:9" s="19" customFormat="1" ht="9" customHeight="1">
      <c r="A45" s="107" t="s">
        <v>302</v>
      </c>
      <c r="B45" s="21"/>
      <c r="C45" s="108">
        <v>3056398719.46</v>
      </c>
      <c r="D45" s="108">
        <v>205454723.76</v>
      </c>
      <c r="E45" s="108">
        <f>SUM(C45:D45)</f>
        <v>3261853443.2200003</v>
      </c>
      <c r="F45" s="108">
        <v>1803637465.71</v>
      </c>
      <c r="G45" s="108">
        <v>1725914943.82</v>
      </c>
      <c r="H45" s="255">
        <f aca="true" t="shared" si="7" ref="H45:H53">+E45-F45</f>
        <v>1458215977.5100002</v>
      </c>
      <c r="I45" s="256"/>
    </row>
    <row r="46" spans="1:9" s="19" customFormat="1" ht="9" customHeight="1">
      <c r="A46" s="107" t="s">
        <v>303</v>
      </c>
      <c r="B46" s="21"/>
      <c r="C46" s="106">
        <v>210715888</v>
      </c>
      <c r="D46" s="106">
        <v>0</v>
      </c>
      <c r="E46" s="108">
        <f aca="true" t="shared" si="8" ref="E46:E53">SUM(C46:D46)</f>
        <v>210715888</v>
      </c>
      <c r="F46" s="106">
        <v>59524511.71</v>
      </c>
      <c r="G46" s="106">
        <v>59524511.71</v>
      </c>
      <c r="H46" s="255">
        <f t="shared" si="7"/>
        <v>151191376.29</v>
      </c>
      <c r="I46" s="256"/>
    </row>
    <row r="47" spans="1:9" s="19" customFormat="1" ht="9" customHeight="1">
      <c r="A47" s="107" t="s">
        <v>304</v>
      </c>
      <c r="B47" s="21"/>
      <c r="C47" s="106">
        <v>9069084</v>
      </c>
      <c r="D47" s="106">
        <v>4773424</v>
      </c>
      <c r="E47" s="108">
        <f t="shared" si="8"/>
        <v>13842508</v>
      </c>
      <c r="F47" s="106">
        <v>5650209.81</v>
      </c>
      <c r="G47" s="106">
        <v>5287686.81</v>
      </c>
      <c r="H47" s="255">
        <f t="shared" si="7"/>
        <v>8192298.19</v>
      </c>
      <c r="I47" s="256"/>
    </row>
    <row r="48" spans="1:9" s="19" customFormat="1" ht="9" customHeight="1">
      <c r="A48" s="107" t="s">
        <v>305</v>
      </c>
      <c r="B48" s="21"/>
      <c r="C48" s="106">
        <v>86516257</v>
      </c>
      <c r="D48" s="106">
        <v>28312970</v>
      </c>
      <c r="E48" s="108">
        <f t="shared" si="8"/>
        <v>114829227</v>
      </c>
      <c r="F48" s="106">
        <v>82379568.24</v>
      </c>
      <c r="G48" s="106">
        <v>27637875.04</v>
      </c>
      <c r="H48" s="255">
        <f t="shared" si="7"/>
        <v>32449658.760000005</v>
      </c>
      <c r="I48" s="256"/>
    </row>
    <row r="49" spans="1:9" s="19" customFormat="1" ht="9" customHeight="1">
      <c r="A49" s="107" t="s">
        <v>306</v>
      </c>
      <c r="B49" s="21"/>
      <c r="C49" s="106">
        <v>183831310</v>
      </c>
      <c r="D49" s="106">
        <v>0</v>
      </c>
      <c r="E49" s="108">
        <f t="shared" si="8"/>
        <v>183831310</v>
      </c>
      <c r="F49" s="106">
        <v>67610558.99</v>
      </c>
      <c r="G49" s="106">
        <v>67515341.09</v>
      </c>
      <c r="H49" s="255">
        <f t="shared" si="7"/>
        <v>116220751.01</v>
      </c>
      <c r="I49" s="256"/>
    </row>
    <row r="50" spans="1:9" s="19" customFormat="1" ht="9" customHeight="1">
      <c r="A50" s="107" t="s">
        <v>307</v>
      </c>
      <c r="B50" s="21"/>
      <c r="C50" s="108">
        <v>0</v>
      </c>
      <c r="D50" s="108">
        <v>0</v>
      </c>
      <c r="E50" s="108">
        <f t="shared" si="8"/>
        <v>0</v>
      </c>
      <c r="F50" s="108">
        <v>0</v>
      </c>
      <c r="G50" s="108">
        <v>0</v>
      </c>
      <c r="H50" s="255">
        <f t="shared" si="7"/>
        <v>0</v>
      </c>
      <c r="I50" s="256"/>
    </row>
    <row r="51" spans="1:9" s="19" customFormat="1" ht="9" customHeight="1">
      <c r="A51" s="107" t="s">
        <v>308</v>
      </c>
      <c r="B51" s="21"/>
      <c r="C51" s="106">
        <v>0</v>
      </c>
      <c r="D51" s="106">
        <v>0</v>
      </c>
      <c r="E51" s="108">
        <f t="shared" si="8"/>
        <v>0</v>
      </c>
      <c r="F51" s="106">
        <v>0</v>
      </c>
      <c r="G51" s="106">
        <v>0</v>
      </c>
      <c r="H51" s="255">
        <f t="shared" si="7"/>
        <v>0</v>
      </c>
      <c r="I51" s="256"/>
    </row>
    <row r="52" spans="1:9" s="19" customFormat="1" ht="9" customHeight="1">
      <c r="A52" s="107" t="s">
        <v>309</v>
      </c>
      <c r="B52" s="21"/>
      <c r="C52" s="106">
        <v>1030000</v>
      </c>
      <c r="D52" s="106">
        <v>30000</v>
      </c>
      <c r="E52" s="108">
        <f t="shared" si="8"/>
        <v>1060000</v>
      </c>
      <c r="F52" s="106">
        <v>1100000</v>
      </c>
      <c r="G52" s="106">
        <v>1100000</v>
      </c>
      <c r="H52" s="255">
        <f t="shared" si="7"/>
        <v>-40000</v>
      </c>
      <c r="I52" s="256"/>
    </row>
    <row r="53" spans="1:9" s="19" customFormat="1" ht="9" customHeight="1">
      <c r="A53" s="107" t="s">
        <v>310</v>
      </c>
      <c r="B53" s="21"/>
      <c r="C53" s="106">
        <v>0</v>
      </c>
      <c r="D53" s="106">
        <v>0</v>
      </c>
      <c r="E53" s="108">
        <f t="shared" si="8"/>
        <v>0</v>
      </c>
      <c r="F53" s="106">
        <v>0</v>
      </c>
      <c r="G53" s="106">
        <v>0</v>
      </c>
      <c r="H53" s="255">
        <f t="shared" si="7"/>
        <v>0</v>
      </c>
      <c r="I53" s="256"/>
    </row>
    <row r="54" spans="1:9" s="19" customFormat="1" ht="2.25" customHeight="1">
      <c r="A54" s="75"/>
      <c r="B54" s="21"/>
      <c r="C54" s="21"/>
      <c r="D54" s="21"/>
      <c r="E54" s="21"/>
      <c r="F54" s="21"/>
      <c r="G54" s="21"/>
      <c r="H54" s="22"/>
      <c r="I54" s="21"/>
    </row>
    <row r="55" spans="1:9" s="19" customFormat="1" ht="9" customHeight="1">
      <c r="A55" s="109" t="s">
        <v>311</v>
      </c>
      <c r="B55" s="21"/>
      <c r="C55" s="106">
        <f>SUM(C56:C64)</f>
        <v>27783516.73</v>
      </c>
      <c r="D55" s="106">
        <f>SUM(D56:D64)</f>
        <v>1414538.73</v>
      </c>
      <c r="E55" s="106">
        <f>SUM(E56:E64)</f>
        <v>29198055.46</v>
      </c>
      <c r="F55" s="106">
        <f>SUM(F56:F64)</f>
        <v>6144551.86</v>
      </c>
      <c r="G55" s="106">
        <f>SUM(G56:G64)</f>
        <v>4273305.23</v>
      </c>
      <c r="H55" s="255">
        <f>SUM(H56:I64)</f>
        <v>23053503.6</v>
      </c>
      <c r="I55" s="256"/>
    </row>
    <row r="56" spans="1:9" s="19" customFormat="1" ht="9" customHeight="1">
      <c r="A56" s="107" t="s">
        <v>312</v>
      </c>
      <c r="B56" s="21"/>
      <c r="C56" s="106">
        <v>5031172.55</v>
      </c>
      <c r="D56" s="106">
        <v>1028434.13</v>
      </c>
      <c r="E56" s="106">
        <f>SUM(C56:D56)</f>
        <v>6059606.68</v>
      </c>
      <c r="F56" s="106">
        <v>1947562.28</v>
      </c>
      <c r="G56" s="106">
        <v>1096566.04</v>
      </c>
      <c r="H56" s="255">
        <f aca="true" t="shared" si="9" ref="H56:H64">+E56-F56</f>
        <v>4112044.3999999994</v>
      </c>
      <c r="I56" s="256"/>
    </row>
    <row r="57" spans="1:9" s="19" customFormat="1" ht="9" customHeight="1">
      <c r="A57" s="107" t="s">
        <v>313</v>
      </c>
      <c r="B57" s="21"/>
      <c r="C57" s="106">
        <v>1488076.18</v>
      </c>
      <c r="D57" s="106">
        <v>-102751</v>
      </c>
      <c r="E57" s="106">
        <f aca="true" t="shared" si="10" ref="E57:E64">SUM(C57:D57)</f>
        <v>1385325.18</v>
      </c>
      <c r="F57" s="106">
        <v>74867.66</v>
      </c>
      <c r="G57" s="106">
        <v>63369.67</v>
      </c>
      <c r="H57" s="255">
        <f t="shared" si="9"/>
        <v>1310457.52</v>
      </c>
      <c r="I57" s="256"/>
    </row>
    <row r="58" spans="1:9" s="19" customFormat="1" ht="9" customHeight="1">
      <c r="A58" s="107" t="s">
        <v>314</v>
      </c>
      <c r="B58" s="21"/>
      <c r="C58" s="106">
        <v>43782</v>
      </c>
      <c r="D58" s="106">
        <v>105735</v>
      </c>
      <c r="E58" s="106">
        <f t="shared" si="10"/>
        <v>149517</v>
      </c>
      <c r="F58" s="106">
        <v>116917.56</v>
      </c>
      <c r="G58" s="106">
        <v>116917.56</v>
      </c>
      <c r="H58" s="255">
        <f t="shared" si="9"/>
        <v>32599.440000000002</v>
      </c>
      <c r="I58" s="256"/>
    </row>
    <row r="59" spans="1:9" s="19" customFormat="1" ht="9" customHeight="1">
      <c r="A59" s="107" t="s">
        <v>315</v>
      </c>
      <c r="B59" s="21"/>
      <c r="C59" s="106">
        <v>16755639.97</v>
      </c>
      <c r="D59" s="106">
        <v>-512986.84</v>
      </c>
      <c r="E59" s="106">
        <f t="shared" si="10"/>
        <v>16242653.13</v>
      </c>
      <c r="F59" s="106">
        <v>2348113</v>
      </c>
      <c r="G59" s="106">
        <v>1428640</v>
      </c>
      <c r="H59" s="255">
        <f t="shared" si="9"/>
        <v>13894540.13</v>
      </c>
      <c r="I59" s="256"/>
    </row>
    <row r="60" spans="1:9" s="19" customFormat="1" ht="9" customHeight="1">
      <c r="A60" s="107" t="s">
        <v>316</v>
      </c>
      <c r="B60" s="21"/>
      <c r="C60" s="106">
        <v>0</v>
      </c>
      <c r="D60" s="106">
        <v>0</v>
      </c>
      <c r="E60" s="106">
        <f t="shared" si="10"/>
        <v>0</v>
      </c>
      <c r="F60" s="106">
        <v>0</v>
      </c>
      <c r="G60" s="106">
        <v>0</v>
      </c>
      <c r="H60" s="255">
        <f t="shared" si="9"/>
        <v>0</v>
      </c>
      <c r="I60" s="256"/>
    </row>
    <row r="61" spans="1:9" s="19" customFormat="1" ht="9" customHeight="1">
      <c r="A61" s="107" t="s">
        <v>317</v>
      </c>
      <c r="B61" s="21"/>
      <c r="C61" s="106">
        <v>1047576</v>
      </c>
      <c r="D61" s="106">
        <v>906327.91</v>
      </c>
      <c r="E61" s="106">
        <f t="shared" si="10"/>
        <v>1953903.9100000001</v>
      </c>
      <c r="F61" s="106">
        <v>1035331.36</v>
      </c>
      <c r="G61" s="106">
        <v>946051.96</v>
      </c>
      <c r="H61" s="255">
        <f t="shared" si="9"/>
        <v>918572.5500000002</v>
      </c>
      <c r="I61" s="256"/>
    </row>
    <row r="62" spans="1:9" s="19" customFormat="1" ht="9" customHeight="1">
      <c r="A62" s="107" t="s">
        <v>318</v>
      </c>
      <c r="B62" s="21"/>
      <c r="C62" s="106">
        <v>0</v>
      </c>
      <c r="D62" s="106">
        <v>0</v>
      </c>
      <c r="E62" s="106">
        <f t="shared" si="10"/>
        <v>0</v>
      </c>
      <c r="F62" s="106">
        <v>0</v>
      </c>
      <c r="G62" s="106">
        <v>0</v>
      </c>
      <c r="H62" s="255">
        <f t="shared" si="9"/>
        <v>0</v>
      </c>
      <c r="I62" s="256"/>
    </row>
    <row r="63" spans="1:9" s="19" customFormat="1" ht="9" customHeight="1">
      <c r="A63" s="107" t="s">
        <v>319</v>
      </c>
      <c r="B63" s="21"/>
      <c r="C63" s="106">
        <v>3101650</v>
      </c>
      <c r="D63" s="106">
        <v>0</v>
      </c>
      <c r="E63" s="106">
        <f t="shared" si="10"/>
        <v>3101650</v>
      </c>
      <c r="F63" s="106">
        <v>0</v>
      </c>
      <c r="G63" s="106">
        <v>0</v>
      </c>
      <c r="H63" s="255">
        <f t="shared" si="9"/>
        <v>3101650</v>
      </c>
      <c r="I63" s="256"/>
    </row>
    <row r="64" spans="1:9" s="19" customFormat="1" ht="9" customHeight="1">
      <c r="A64" s="107" t="s">
        <v>320</v>
      </c>
      <c r="B64" s="21"/>
      <c r="C64" s="106">
        <v>315620.03</v>
      </c>
      <c r="D64" s="106">
        <v>-10220.47</v>
      </c>
      <c r="E64" s="106">
        <f t="shared" si="10"/>
        <v>305399.56000000006</v>
      </c>
      <c r="F64" s="106">
        <v>621760</v>
      </c>
      <c r="G64" s="106">
        <v>621760</v>
      </c>
      <c r="H64" s="255">
        <f t="shared" si="9"/>
        <v>-316360.43999999994</v>
      </c>
      <c r="I64" s="256"/>
    </row>
    <row r="65" spans="1:9" s="19" customFormat="1" ht="2.25" customHeight="1">
      <c r="A65" s="75"/>
      <c r="B65" s="21"/>
      <c r="C65" s="21"/>
      <c r="D65" s="21"/>
      <c r="E65" s="21"/>
      <c r="F65" s="21"/>
      <c r="G65" s="21"/>
      <c r="H65" s="22"/>
      <c r="I65" s="21"/>
    </row>
    <row r="66" spans="1:9" s="19" customFormat="1" ht="9" customHeight="1">
      <c r="A66" s="105" t="s">
        <v>321</v>
      </c>
      <c r="B66" s="21"/>
      <c r="C66" s="106">
        <f>SUM(C67:C69)</f>
        <v>1155585731</v>
      </c>
      <c r="D66" s="106">
        <f>SUM(D67:D69)</f>
        <v>-252297931</v>
      </c>
      <c r="E66" s="106">
        <f>SUM(E67:E69)</f>
        <v>903287800</v>
      </c>
      <c r="F66" s="106">
        <f>SUM(F67:F69)</f>
        <v>4069238.22</v>
      </c>
      <c r="G66" s="106">
        <f>SUM(G67:G69)</f>
        <v>3347745.79</v>
      </c>
      <c r="H66" s="255">
        <f>SUM(H67:I69)</f>
        <v>899218561.78</v>
      </c>
      <c r="I66" s="256"/>
    </row>
    <row r="67" spans="1:9" s="19" customFormat="1" ht="9" customHeight="1">
      <c r="A67" s="107" t="s">
        <v>322</v>
      </c>
      <c r="B67" s="21"/>
      <c r="C67" s="106">
        <v>954979367</v>
      </c>
      <c r="D67" s="106">
        <v>-246987328.78</v>
      </c>
      <c r="E67" s="106">
        <f>SUM(C67:D67)</f>
        <v>707992038.22</v>
      </c>
      <c r="F67" s="106">
        <v>4069238.22</v>
      </c>
      <c r="G67" s="106">
        <v>3347745.79</v>
      </c>
      <c r="H67" s="255">
        <f>+E67-F67</f>
        <v>703922800</v>
      </c>
      <c r="I67" s="256"/>
    </row>
    <row r="68" spans="1:9" s="19" customFormat="1" ht="9" customHeight="1">
      <c r="A68" s="107" t="s">
        <v>323</v>
      </c>
      <c r="B68" s="21"/>
      <c r="C68" s="106">
        <v>199000000</v>
      </c>
      <c r="D68" s="106">
        <v>-3704238.22</v>
      </c>
      <c r="E68" s="106">
        <f>SUM(C68:D68)</f>
        <v>195295761.78</v>
      </c>
      <c r="F68" s="106">
        <v>0</v>
      </c>
      <c r="G68" s="106">
        <v>0</v>
      </c>
      <c r="H68" s="255">
        <f>+E68-F68</f>
        <v>195295761.78</v>
      </c>
      <c r="I68" s="256"/>
    </row>
    <row r="69" spans="1:9" s="19" customFormat="1" ht="9" customHeight="1">
      <c r="A69" s="107" t="s">
        <v>324</v>
      </c>
      <c r="B69" s="21"/>
      <c r="C69" s="106">
        <v>1606364</v>
      </c>
      <c r="D69" s="106">
        <v>-1606364</v>
      </c>
      <c r="E69" s="106">
        <f>SUM(C69:D69)</f>
        <v>0</v>
      </c>
      <c r="F69" s="106">
        <v>0</v>
      </c>
      <c r="G69" s="106">
        <v>0</v>
      </c>
      <c r="H69" s="255">
        <f>+E69-F69</f>
        <v>0</v>
      </c>
      <c r="I69" s="256"/>
    </row>
    <row r="70" spans="1:9" s="19" customFormat="1" ht="2.25" customHeight="1">
      <c r="A70" s="75"/>
      <c r="B70" s="21"/>
      <c r="C70" s="21"/>
      <c r="D70" s="21"/>
      <c r="E70" s="21"/>
      <c r="F70" s="21"/>
      <c r="G70" s="21"/>
      <c r="H70" s="22"/>
      <c r="I70" s="21"/>
    </row>
    <row r="71" spans="1:9" s="19" customFormat="1" ht="9" customHeight="1">
      <c r="A71" s="109" t="s">
        <v>325</v>
      </c>
      <c r="B71" s="21"/>
      <c r="C71" s="108">
        <f>SUM(C72:C79)</f>
        <v>1000000</v>
      </c>
      <c r="D71" s="108">
        <f>SUM(D72:D79)</f>
        <v>0</v>
      </c>
      <c r="E71" s="108">
        <f>SUM(E72:E79)</f>
        <v>1000000</v>
      </c>
      <c r="F71" s="108">
        <f>SUM(F72:F79)</f>
        <v>0</v>
      </c>
      <c r="G71" s="108">
        <f>SUM(G72:G79)</f>
        <v>0</v>
      </c>
      <c r="H71" s="267">
        <f>SUM(H72:I79)</f>
        <v>1000000</v>
      </c>
      <c r="I71" s="265"/>
    </row>
    <row r="72" spans="1:9" s="19" customFormat="1" ht="9" customHeight="1">
      <c r="A72" s="107" t="s">
        <v>326</v>
      </c>
      <c r="B72" s="21"/>
      <c r="C72" s="108">
        <v>0</v>
      </c>
      <c r="D72" s="108">
        <v>0</v>
      </c>
      <c r="E72" s="108">
        <f>SUM(C72:D72)</f>
        <v>0</v>
      </c>
      <c r="F72" s="108">
        <v>0</v>
      </c>
      <c r="G72" s="108">
        <v>0</v>
      </c>
      <c r="H72" s="255">
        <f aca="true" t="shared" si="11" ref="H72:H79">+E72-F72</f>
        <v>0</v>
      </c>
      <c r="I72" s="256"/>
    </row>
    <row r="73" spans="1:9" s="19" customFormat="1" ht="9" customHeight="1">
      <c r="A73" s="107" t="s">
        <v>327</v>
      </c>
      <c r="B73" s="21"/>
      <c r="C73" s="106">
        <v>0</v>
      </c>
      <c r="D73" s="106">
        <v>0</v>
      </c>
      <c r="E73" s="106">
        <f>SUM(C73:D73)</f>
        <v>0</v>
      </c>
      <c r="F73" s="106">
        <v>0</v>
      </c>
      <c r="G73" s="106">
        <v>0</v>
      </c>
      <c r="H73" s="255">
        <f t="shared" si="11"/>
        <v>0</v>
      </c>
      <c r="I73" s="256"/>
    </row>
    <row r="74" spans="1:9" s="19" customFormat="1" ht="9" customHeight="1">
      <c r="A74" s="107" t="s">
        <v>328</v>
      </c>
      <c r="B74" s="21"/>
      <c r="C74" s="106">
        <v>0</v>
      </c>
      <c r="D74" s="106">
        <v>0</v>
      </c>
      <c r="E74" s="106">
        <f>SUM(C74:D74)</f>
        <v>0</v>
      </c>
      <c r="F74" s="106">
        <v>0</v>
      </c>
      <c r="G74" s="106">
        <v>0</v>
      </c>
      <c r="H74" s="255">
        <f t="shared" si="11"/>
        <v>0</v>
      </c>
      <c r="I74" s="256"/>
    </row>
    <row r="75" spans="1:9" s="19" customFormat="1" ht="9" customHeight="1">
      <c r="A75" s="107" t="s">
        <v>329</v>
      </c>
      <c r="B75" s="21"/>
      <c r="C75" s="106">
        <v>0</v>
      </c>
      <c r="D75" s="106">
        <v>0</v>
      </c>
      <c r="E75" s="106">
        <f>SUM(C75:D75)</f>
        <v>0</v>
      </c>
      <c r="F75" s="106">
        <v>0</v>
      </c>
      <c r="G75" s="106">
        <v>0</v>
      </c>
      <c r="H75" s="255">
        <f t="shared" si="11"/>
        <v>0</v>
      </c>
      <c r="I75" s="256"/>
    </row>
    <row r="76" spans="1:9" s="19" customFormat="1" ht="9" customHeight="1">
      <c r="A76" s="260" t="s">
        <v>330</v>
      </c>
      <c r="B76" s="21"/>
      <c r="C76" s="266">
        <v>1000000</v>
      </c>
      <c r="D76" s="266">
        <v>0</v>
      </c>
      <c r="E76" s="266">
        <f>SUM(C76:D77)</f>
        <v>1000000</v>
      </c>
      <c r="F76" s="266">
        <v>0</v>
      </c>
      <c r="G76" s="266">
        <v>0</v>
      </c>
      <c r="H76" s="255">
        <f t="shared" si="11"/>
        <v>1000000</v>
      </c>
      <c r="I76" s="256"/>
    </row>
    <row r="77" spans="1:9" s="19" customFormat="1" ht="9" customHeight="1">
      <c r="A77" s="260"/>
      <c r="B77" s="21"/>
      <c r="C77" s="266"/>
      <c r="D77" s="266"/>
      <c r="E77" s="266"/>
      <c r="F77" s="266"/>
      <c r="G77" s="266"/>
      <c r="H77" s="255">
        <f t="shared" si="11"/>
        <v>0</v>
      </c>
      <c r="I77" s="256"/>
    </row>
    <row r="78" spans="1:9" s="19" customFormat="1" ht="9" customHeight="1">
      <c r="A78" s="107" t="s">
        <v>331</v>
      </c>
      <c r="B78" s="21"/>
      <c r="C78" s="106">
        <v>0</v>
      </c>
      <c r="D78" s="106">
        <v>0</v>
      </c>
      <c r="E78" s="106">
        <f>SUM(C78:D78)</f>
        <v>0</v>
      </c>
      <c r="F78" s="106">
        <v>0</v>
      </c>
      <c r="G78" s="106">
        <v>0</v>
      </c>
      <c r="H78" s="255">
        <f t="shared" si="11"/>
        <v>0</v>
      </c>
      <c r="I78" s="256"/>
    </row>
    <row r="79" spans="1:9" s="19" customFormat="1" ht="9" customHeight="1">
      <c r="A79" s="107" t="s">
        <v>332</v>
      </c>
      <c r="B79" s="21"/>
      <c r="C79" s="108">
        <v>0</v>
      </c>
      <c r="D79" s="108">
        <v>0</v>
      </c>
      <c r="E79" s="108">
        <f>SUM(C79:D79)</f>
        <v>0</v>
      </c>
      <c r="F79" s="108">
        <v>0</v>
      </c>
      <c r="G79" s="108">
        <v>0</v>
      </c>
      <c r="H79" s="255">
        <f t="shared" si="11"/>
        <v>0</v>
      </c>
      <c r="I79" s="256"/>
    </row>
    <row r="80" spans="1:9" s="19" customFormat="1" ht="2.25" customHeight="1">
      <c r="A80" s="75"/>
      <c r="B80" s="21"/>
      <c r="C80" s="21"/>
      <c r="D80" s="21"/>
      <c r="E80" s="21"/>
      <c r="F80" s="21"/>
      <c r="G80" s="21"/>
      <c r="H80" s="22"/>
      <c r="I80" s="21"/>
    </row>
    <row r="81" spans="1:9" s="19" customFormat="1" ht="9" customHeight="1">
      <c r="A81" s="105" t="s">
        <v>333</v>
      </c>
      <c r="B81" s="21"/>
      <c r="C81" s="106">
        <f>SUM(C82:C84)</f>
        <v>2502194061.46</v>
      </c>
      <c r="D81" s="106">
        <f>SUM(D82:D84)</f>
        <v>-2989813.56</v>
      </c>
      <c r="E81" s="106">
        <f>SUM(E82:E84)</f>
        <v>2499204247.9</v>
      </c>
      <c r="F81" s="106">
        <f>SUM(F82:F84)</f>
        <v>1389874241.8999999</v>
      </c>
      <c r="G81" s="106">
        <f>SUM(G82:G84)</f>
        <v>1383151253.57</v>
      </c>
      <c r="H81" s="255">
        <f>SUM(H82:I84)</f>
        <v>1109330006</v>
      </c>
      <c r="I81" s="256"/>
    </row>
    <row r="82" spans="1:9" s="19" customFormat="1" ht="9" customHeight="1">
      <c r="A82" s="107" t="s">
        <v>334</v>
      </c>
      <c r="B82" s="21"/>
      <c r="C82" s="106">
        <v>2366606708</v>
      </c>
      <c r="D82" s="106">
        <v>0</v>
      </c>
      <c r="E82" s="106">
        <f>SUM(C82:D82)</f>
        <v>2366606708</v>
      </c>
      <c r="F82" s="106">
        <v>1270999885.57</v>
      </c>
      <c r="G82" s="106">
        <v>1264276897.24</v>
      </c>
      <c r="H82" s="255">
        <f>+E82-F82</f>
        <v>1095606822.43</v>
      </c>
      <c r="I82" s="256"/>
    </row>
    <row r="83" spans="1:9" s="19" customFormat="1" ht="9" customHeight="1">
      <c r="A83" s="107" t="s">
        <v>335</v>
      </c>
      <c r="B83" s="21"/>
      <c r="C83" s="106">
        <v>0</v>
      </c>
      <c r="D83" s="106">
        <v>0</v>
      </c>
      <c r="E83" s="106">
        <f>SUM(C83:D83)</f>
        <v>0</v>
      </c>
      <c r="F83" s="106">
        <v>0</v>
      </c>
      <c r="G83" s="106">
        <v>0</v>
      </c>
      <c r="H83" s="255">
        <f>+E83-F83</f>
        <v>0</v>
      </c>
      <c r="I83" s="256"/>
    </row>
    <row r="84" spans="1:9" s="19" customFormat="1" ht="9" customHeight="1">
      <c r="A84" s="107" t="s">
        <v>336</v>
      </c>
      <c r="B84" s="21"/>
      <c r="C84" s="106">
        <v>135587353.46</v>
      </c>
      <c r="D84" s="106">
        <v>-2989813.56</v>
      </c>
      <c r="E84" s="106">
        <f>SUM(C84:D85)</f>
        <v>132597539.9</v>
      </c>
      <c r="F84" s="106">
        <v>118874356.33</v>
      </c>
      <c r="G84" s="106">
        <v>118874356.33</v>
      </c>
      <c r="H84" s="255">
        <f>+E84-F84</f>
        <v>13723183.570000008</v>
      </c>
      <c r="I84" s="256"/>
    </row>
    <row r="85" spans="1:9" s="19" customFormat="1" ht="2.25" customHeight="1">
      <c r="A85" s="75"/>
      <c r="B85" s="21"/>
      <c r="C85" s="21"/>
      <c r="D85" s="21"/>
      <c r="E85" s="21"/>
      <c r="F85" s="21"/>
      <c r="G85" s="21"/>
      <c r="H85" s="22"/>
      <c r="I85" s="21"/>
    </row>
    <row r="86" spans="1:9" s="19" customFormat="1" ht="9" customHeight="1">
      <c r="A86" s="105" t="s">
        <v>337</v>
      </c>
      <c r="B86" s="21"/>
      <c r="C86" s="106">
        <f>SUM(C87:C93)</f>
        <v>491368660.05</v>
      </c>
      <c r="D86" s="106">
        <f>SUM(D87:D93)</f>
        <v>0</v>
      </c>
      <c r="E86" s="106">
        <f>SUM(E87:E93)</f>
        <v>491368660.05</v>
      </c>
      <c r="F86" s="106">
        <f>SUM(F87:F93)</f>
        <v>164106884.36</v>
      </c>
      <c r="G86" s="106">
        <f>SUM(G87:G93)</f>
        <v>164106884.36</v>
      </c>
      <c r="H86" s="255">
        <f>SUM(H87:I93)</f>
        <v>327261775.69</v>
      </c>
      <c r="I86" s="256"/>
    </row>
    <row r="87" spans="1:9" s="19" customFormat="1" ht="9" customHeight="1">
      <c r="A87" s="107" t="s">
        <v>338</v>
      </c>
      <c r="B87" s="21"/>
      <c r="C87" s="106">
        <v>8146059.61</v>
      </c>
      <c r="D87" s="106">
        <v>0</v>
      </c>
      <c r="E87" s="106">
        <f>SUM(C87:D87)</f>
        <v>8146059.61</v>
      </c>
      <c r="F87" s="106">
        <v>0</v>
      </c>
      <c r="G87" s="106">
        <v>0</v>
      </c>
      <c r="H87" s="255">
        <f aca="true" t="shared" si="12" ref="H87:H93">+E87-F87</f>
        <v>8146059.61</v>
      </c>
      <c r="I87" s="256"/>
    </row>
    <row r="88" spans="1:9" s="19" customFormat="1" ht="9" customHeight="1">
      <c r="A88" s="107" t="s">
        <v>339</v>
      </c>
      <c r="B88" s="21"/>
      <c r="C88" s="106">
        <v>482222600.44</v>
      </c>
      <c r="D88" s="106">
        <v>0</v>
      </c>
      <c r="E88" s="106">
        <f aca="true" t="shared" si="13" ref="E88:E93">SUM(C88:D88)</f>
        <v>482222600.44</v>
      </c>
      <c r="F88" s="106">
        <v>164106884.36</v>
      </c>
      <c r="G88" s="106">
        <v>164106884.36</v>
      </c>
      <c r="H88" s="255">
        <f t="shared" si="12"/>
        <v>318115716.08</v>
      </c>
      <c r="I88" s="256"/>
    </row>
    <row r="89" spans="1:9" s="19" customFormat="1" ht="9" customHeight="1">
      <c r="A89" s="107" t="s">
        <v>340</v>
      </c>
      <c r="B89" s="21"/>
      <c r="C89" s="106">
        <v>0</v>
      </c>
      <c r="D89" s="106">
        <v>0</v>
      </c>
      <c r="E89" s="106">
        <f t="shared" si="13"/>
        <v>0</v>
      </c>
      <c r="F89" s="106">
        <v>0</v>
      </c>
      <c r="G89" s="106">
        <v>0</v>
      </c>
      <c r="H89" s="255">
        <f t="shared" si="12"/>
        <v>0</v>
      </c>
      <c r="I89" s="256"/>
    </row>
    <row r="90" spans="1:9" s="19" customFormat="1" ht="9" customHeight="1">
      <c r="A90" s="107" t="s">
        <v>341</v>
      </c>
      <c r="B90" s="21"/>
      <c r="C90" s="106">
        <v>0</v>
      </c>
      <c r="D90" s="106">
        <v>0</v>
      </c>
      <c r="E90" s="106">
        <f t="shared" si="13"/>
        <v>0</v>
      </c>
      <c r="F90" s="106">
        <v>0</v>
      </c>
      <c r="G90" s="106">
        <v>0</v>
      </c>
      <c r="H90" s="255">
        <f t="shared" si="12"/>
        <v>0</v>
      </c>
      <c r="I90" s="256"/>
    </row>
    <row r="91" spans="1:9" s="19" customFormat="1" ht="9" customHeight="1">
      <c r="A91" s="107" t="s">
        <v>342</v>
      </c>
      <c r="B91" s="21"/>
      <c r="C91" s="106">
        <v>0</v>
      </c>
      <c r="D91" s="106">
        <v>0</v>
      </c>
      <c r="E91" s="106">
        <f t="shared" si="13"/>
        <v>0</v>
      </c>
      <c r="F91" s="106">
        <v>0</v>
      </c>
      <c r="G91" s="106">
        <v>0</v>
      </c>
      <c r="H91" s="255">
        <f t="shared" si="12"/>
        <v>0</v>
      </c>
      <c r="I91" s="256"/>
    </row>
    <row r="92" spans="1:9" s="19" customFormat="1" ht="9" customHeight="1">
      <c r="A92" s="107" t="s">
        <v>343</v>
      </c>
      <c r="B92" s="21"/>
      <c r="C92" s="106">
        <v>0</v>
      </c>
      <c r="D92" s="106">
        <v>0</v>
      </c>
      <c r="E92" s="106">
        <f t="shared" si="13"/>
        <v>0</v>
      </c>
      <c r="F92" s="106">
        <v>0</v>
      </c>
      <c r="G92" s="106">
        <v>0</v>
      </c>
      <c r="H92" s="255">
        <f t="shared" si="12"/>
        <v>0</v>
      </c>
      <c r="I92" s="256"/>
    </row>
    <row r="93" spans="1:9" s="19" customFormat="1" ht="9" customHeight="1">
      <c r="A93" s="107" t="s">
        <v>344</v>
      </c>
      <c r="B93" s="21"/>
      <c r="C93" s="106">
        <v>1000000</v>
      </c>
      <c r="D93" s="106">
        <v>0</v>
      </c>
      <c r="E93" s="106">
        <f t="shared" si="13"/>
        <v>1000000</v>
      </c>
      <c r="F93" s="106">
        <v>0</v>
      </c>
      <c r="G93" s="106">
        <v>0</v>
      </c>
      <c r="H93" s="255">
        <f t="shared" si="12"/>
        <v>1000000</v>
      </c>
      <c r="I93" s="256"/>
    </row>
    <row r="94" spans="1:9" ht="3.75" customHeight="1">
      <c r="A94" s="1"/>
      <c r="B94" s="5"/>
      <c r="C94" s="5"/>
      <c r="D94" s="5"/>
      <c r="E94" s="5"/>
      <c r="F94" s="5"/>
      <c r="G94" s="5"/>
      <c r="H94" s="2"/>
      <c r="I94" s="5"/>
    </row>
    <row r="95" spans="1:9" ht="2.25" customHeight="1">
      <c r="A95" s="3"/>
      <c r="B95" s="4"/>
      <c r="C95" s="4"/>
      <c r="D95" s="4"/>
      <c r="E95" s="4"/>
      <c r="F95" s="4"/>
      <c r="G95" s="4"/>
      <c r="H95" s="14"/>
      <c r="I95" s="4"/>
    </row>
    <row r="96" spans="1:9" ht="9" customHeight="1">
      <c r="A96" s="103" t="s">
        <v>345</v>
      </c>
      <c r="B96" s="4"/>
      <c r="C96" s="104">
        <f>+C98+C107+C118+C129+C141+C141+C152+C157+C167+C172</f>
        <v>11939720378</v>
      </c>
      <c r="D96" s="104">
        <f aca="true" t="shared" si="14" ref="D96:I96">+D98+D107+D118+D129+D141+D152+D157+D167+D172</f>
        <v>1127198515.8799999</v>
      </c>
      <c r="E96" s="104">
        <f t="shared" si="14"/>
        <v>13066918893.879997</v>
      </c>
      <c r="F96" s="104">
        <f t="shared" si="14"/>
        <v>6112300979.34</v>
      </c>
      <c r="G96" s="104">
        <f t="shared" si="14"/>
        <v>6110030663.13</v>
      </c>
      <c r="H96" s="257">
        <f t="shared" si="14"/>
        <v>6954617914.539998</v>
      </c>
      <c r="I96" s="258">
        <f t="shared" si="14"/>
        <v>0</v>
      </c>
    </row>
    <row r="97" spans="1:9" ht="1.5" customHeight="1">
      <c r="A97" s="3"/>
      <c r="B97" s="4"/>
      <c r="C97" s="4"/>
      <c r="D97" s="4"/>
      <c r="E97" s="4"/>
      <c r="F97" s="4"/>
      <c r="G97" s="4"/>
      <c r="H97" s="14"/>
      <c r="I97" s="4"/>
    </row>
    <row r="98" spans="1:9" s="19" customFormat="1" ht="9" customHeight="1">
      <c r="A98" s="105" t="s">
        <v>273</v>
      </c>
      <c r="B98" s="21"/>
      <c r="C98" s="106">
        <f>SUM(C99:C105)</f>
        <v>17038806</v>
      </c>
      <c r="D98" s="106">
        <f>SUM(D99:D105)</f>
        <v>219335516.99999997</v>
      </c>
      <c r="E98" s="106">
        <f>SUM(E99:E105)</f>
        <v>236374322.99999997</v>
      </c>
      <c r="F98" s="106">
        <f>SUM(F99:F105)</f>
        <v>114232152.04</v>
      </c>
      <c r="G98" s="106">
        <f>SUM(G99:G105)</f>
        <v>114232152.04</v>
      </c>
      <c r="H98" s="255">
        <f>SUM(H99:I105)</f>
        <v>122142170.96000001</v>
      </c>
      <c r="I98" s="256"/>
    </row>
    <row r="99" spans="1:9" s="19" customFormat="1" ht="9" customHeight="1">
      <c r="A99" s="107" t="s">
        <v>274</v>
      </c>
      <c r="B99" s="21"/>
      <c r="C99" s="106">
        <v>10129418</v>
      </c>
      <c r="D99" s="106">
        <v>173408373.68</v>
      </c>
      <c r="E99" s="106">
        <f>SUM(C99:D99)</f>
        <v>183537791.68</v>
      </c>
      <c r="F99" s="106">
        <v>66672074.72</v>
      </c>
      <c r="G99" s="106">
        <v>66672074.72</v>
      </c>
      <c r="H99" s="255">
        <f aca="true" t="shared" si="15" ref="H99:H105">+E99-F99</f>
        <v>116865716.96000001</v>
      </c>
      <c r="I99" s="256"/>
    </row>
    <row r="100" spans="1:9" s="19" customFormat="1" ht="9" customHeight="1">
      <c r="A100" s="107" t="s">
        <v>275</v>
      </c>
      <c r="B100" s="21"/>
      <c r="C100" s="106">
        <v>120000</v>
      </c>
      <c r="D100" s="106">
        <v>36000</v>
      </c>
      <c r="E100" s="106">
        <f aca="true" t="shared" si="16" ref="E100:E105">SUM(C100:D100)</f>
        <v>156000</v>
      </c>
      <c r="F100" s="106">
        <v>36000</v>
      </c>
      <c r="G100" s="106">
        <v>36000</v>
      </c>
      <c r="H100" s="255">
        <f t="shared" si="15"/>
        <v>120000</v>
      </c>
      <c r="I100" s="256"/>
    </row>
    <row r="101" spans="1:9" s="19" customFormat="1" ht="9" customHeight="1">
      <c r="A101" s="107" t="s">
        <v>276</v>
      </c>
      <c r="B101" s="21"/>
      <c r="C101" s="106">
        <v>2370757</v>
      </c>
      <c r="D101" s="106">
        <v>3354739.29</v>
      </c>
      <c r="E101" s="106">
        <f t="shared" si="16"/>
        <v>5725496.29</v>
      </c>
      <c r="F101" s="106">
        <v>3354739.29</v>
      </c>
      <c r="G101" s="106">
        <v>3354739.29</v>
      </c>
      <c r="H101" s="255">
        <f t="shared" si="15"/>
        <v>2370757</v>
      </c>
      <c r="I101" s="256"/>
    </row>
    <row r="102" spans="1:9" s="19" customFormat="1" ht="9" customHeight="1">
      <c r="A102" s="107" t="s">
        <v>277</v>
      </c>
      <c r="B102" s="21"/>
      <c r="C102" s="106">
        <v>2999520</v>
      </c>
      <c r="D102" s="106">
        <v>3330</v>
      </c>
      <c r="E102" s="106">
        <f t="shared" si="16"/>
        <v>3002850</v>
      </c>
      <c r="F102" s="106">
        <v>1078422.31</v>
      </c>
      <c r="G102" s="106">
        <v>1078422.31</v>
      </c>
      <c r="H102" s="255">
        <f t="shared" si="15"/>
        <v>1924427.69</v>
      </c>
      <c r="I102" s="256"/>
    </row>
    <row r="103" spans="1:9" s="19" customFormat="1" ht="9" customHeight="1">
      <c r="A103" s="107" t="s">
        <v>278</v>
      </c>
      <c r="B103" s="21"/>
      <c r="C103" s="106">
        <v>976696</v>
      </c>
      <c r="D103" s="106">
        <v>39960441.05</v>
      </c>
      <c r="E103" s="106">
        <f t="shared" si="16"/>
        <v>40937137.05</v>
      </c>
      <c r="F103" s="106">
        <v>40367852.24</v>
      </c>
      <c r="G103" s="106">
        <v>40367852.24</v>
      </c>
      <c r="H103" s="255">
        <f t="shared" si="15"/>
        <v>569284.8099999949</v>
      </c>
      <c r="I103" s="256"/>
    </row>
    <row r="104" spans="1:9" s="19" customFormat="1" ht="9" customHeight="1">
      <c r="A104" s="107" t="s">
        <v>279</v>
      </c>
      <c r="B104" s="21"/>
      <c r="C104" s="106">
        <v>0</v>
      </c>
      <c r="D104" s="106">
        <v>0</v>
      </c>
      <c r="E104" s="106">
        <f t="shared" si="16"/>
        <v>0</v>
      </c>
      <c r="F104" s="106">
        <v>0</v>
      </c>
      <c r="G104" s="106">
        <v>0</v>
      </c>
      <c r="H104" s="255">
        <f t="shared" si="15"/>
        <v>0</v>
      </c>
      <c r="I104" s="256"/>
    </row>
    <row r="105" spans="1:9" s="19" customFormat="1" ht="9" customHeight="1">
      <c r="A105" s="107" t="s">
        <v>280</v>
      </c>
      <c r="B105" s="21"/>
      <c r="C105" s="106">
        <v>442415</v>
      </c>
      <c r="D105" s="106">
        <v>2572632.98</v>
      </c>
      <c r="E105" s="106">
        <f t="shared" si="16"/>
        <v>3015047.98</v>
      </c>
      <c r="F105" s="106">
        <v>2723063.48</v>
      </c>
      <c r="G105" s="106">
        <v>2723063.48</v>
      </c>
      <c r="H105" s="255">
        <f t="shared" si="15"/>
        <v>291984.5</v>
      </c>
      <c r="I105" s="256"/>
    </row>
    <row r="106" spans="1:9" s="19" customFormat="1" ht="3.75" customHeight="1">
      <c r="A106" s="75"/>
      <c r="B106" s="21"/>
      <c r="C106" s="21"/>
      <c r="D106" s="21"/>
      <c r="E106" s="21"/>
      <c r="F106" s="21"/>
      <c r="G106" s="21"/>
      <c r="H106" s="22"/>
      <c r="I106" s="21"/>
    </row>
    <row r="107" spans="1:9" s="19" customFormat="1" ht="9" customHeight="1">
      <c r="A107" s="105" t="s">
        <v>281</v>
      </c>
      <c r="B107" s="21"/>
      <c r="C107" s="106">
        <f aca="true" t="shared" si="17" ref="C107:I107">SUM(C108:C116)</f>
        <v>2874000</v>
      </c>
      <c r="D107" s="106">
        <f t="shared" si="17"/>
        <v>1615754.94</v>
      </c>
      <c r="E107" s="106">
        <f t="shared" si="17"/>
        <v>4489754.9399999995</v>
      </c>
      <c r="F107" s="106">
        <f t="shared" si="17"/>
        <v>1748149.08</v>
      </c>
      <c r="G107" s="106">
        <f t="shared" si="17"/>
        <v>1587177.08</v>
      </c>
      <c r="H107" s="255">
        <f t="shared" si="17"/>
        <v>2741605.86</v>
      </c>
      <c r="I107" s="256">
        <f t="shared" si="17"/>
        <v>0</v>
      </c>
    </row>
    <row r="108" spans="1:9" s="19" customFormat="1" ht="9.75" customHeight="1">
      <c r="A108" s="107" t="s">
        <v>282</v>
      </c>
      <c r="B108" s="21"/>
      <c r="C108" s="108">
        <v>27500</v>
      </c>
      <c r="D108" s="108">
        <v>116390.18</v>
      </c>
      <c r="E108" s="108">
        <f>SUM(C108:D108)</f>
        <v>143890.18</v>
      </c>
      <c r="F108" s="108">
        <v>87825.32</v>
      </c>
      <c r="G108" s="108">
        <v>87825.32</v>
      </c>
      <c r="H108" s="255">
        <f aca="true" t="shared" si="18" ref="H108:H116">+E108-F108</f>
        <v>56064.859999999986</v>
      </c>
      <c r="I108" s="256"/>
    </row>
    <row r="109" spans="1:9" s="19" customFormat="1" ht="9" customHeight="1">
      <c r="A109" s="107" t="s">
        <v>283</v>
      </c>
      <c r="B109" s="21"/>
      <c r="C109" s="106">
        <v>2602500</v>
      </c>
      <c r="D109" s="106">
        <v>0</v>
      </c>
      <c r="E109" s="108">
        <f aca="true" t="shared" si="19" ref="E109:E116">SUM(C109:D109)</f>
        <v>2602500</v>
      </c>
      <c r="F109" s="106">
        <v>160972</v>
      </c>
      <c r="G109" s="106">
        <v>0</v>
      </c>
      <c r="H109" s="255">
        <f t="shared" si="18"/>
        <v>2441528</v>
      </c>
      <c r="I109" s="256"/>
    </row>
    <row r="110" spans="1:9" s="19" customFormat="1" ht="9" customHeight="1">
      <c r="A110" s="107" t="s">
        <v>284</v>
      </c>
      <c r="B110" s="21"/>
      <c r="C110" s="108">
        <v>0</v>
      </c>
      <c r="D110" s="108">
        <v>0</v>
      </c>
      <c r="E110" s="108">
        <f t="shared" si="19"/>
        <v>0</v>
      </c>
      <c r="F110" s="108">
        <v>0</v>
      </c>
      <c r="G110" s="108">
        <v>0</v>
      </c>
      <c r="H110" s="255">
        <f t="shared" si="18"/>
        <v>0</v>
      </c>
      <c r="I110" s="256"/>
    </row>
    <row r="111" spans="1:9" s="19" customFormat="1" ht="9" customHeight="1">
      <c r="A111" s="107" t="s">
        <v>285</v>
      </c>
      <c r="B111" s="21"/>
      <c r="C111" s="106">
        <v>0</v>
      </c>
      <c r="D111" s="106">
        <v>542775.6</v>
      </c>
      <c r="E111" s="108">
        <f t="shared" si="19"/>
        <v>542775.6</v>
      </c>
      <c r="F111" s="106">
        <v>542775.6</v>
      </c>
      <c r="G111" s="106">
        <v>542775.6</v>
      </c>
      <c r="H111" s="255">
        <f t="shared" si="18"/>
        <v>0</v>
      </c>
      <c r="I111" s="256"/>
    </row>
    <row r="112" spans="1:9" s="19" customFormat="1" ht="9" customHeight="1">
      <c r="A112" s="107" t="s">
        <v>286</v>
      </c>
      <c r="B112" s="21"/>
      <c r="C112" s="106">
        <v>0</v>
      </c>
      <c r="D112" s="106">
        <v>0</v>
      </c>
      <c r="E112" s="108">
        <f t="shared" si="19"/>
        <v>0</v>
      </c>
      <c r="F112" s="106">
        <v>0</v>
      </c>
      <c r="G112" s="106">
        <v>0</v>
      </c>
      <c r="H112" s="255">
        <f t="shared" si="18"/>
        <v>0</v>
      </c>
      <c r="I112" s="256"/>
    </row>
    <row r="113" spans="1:9" s="19" customFormat="1" ht="9" customHeight="1">
      <c r="A113" s="107" t="s">
        <v>287</v>
      </c>
      <c r="B113" s="21"/>
      <c r="C113" s="106">
        <v>27500</v>
      </c>
      <c r="D113" s="106">
        <v>154013</v>
      </c>
      <c r="E113" s="108">
        <f t="shared" si="19"/>
        <v>181513</v>
      </c>
      <c r="F113" s="106">
        <v>154000</v>
      </c>
      <c r="G113" s="106">
        <v>154000</v>
      </c>
      <c r="H113" s="255">
        <f t="shared" si="18"/>
        <v>27513</v>
      </c>
      <c r="I113" s="256"/>
    </row>
    <row r="114" spans="1:9" s="19" customFormat="1" ht="9" customHeight="1">
      <c r="A114" s="107" t="s">
        <v>288</v>
      </c>
      <c r="B114" s="21"/>
      <c r="C114" s="108">
        <v>216500</v>
      </c>
      <c r="D114" s="108">
        <v>701579.6</v>
      </c>
      <c r="E114" s="108">
        <f t="shared" si="19"/>
        <v>918079.6</v>
      </c>
      <c r="F114" s="108">
        <v>701579.6</v>
      </c>
      <c r="G114" s="108">
        <v>701579.6</v>
      </c>
      <c r="H114" s="255">
        <f t="shared" si="18"/>
        <v>216500</v>
      </c>
      <c r="I114" s="256"/>
    </row>
    <row r="115" spans="1:9" s="19" customFormat="1" ht="9" customHeight="1">
      <c r="A115" s="107" t="s">
        <v>289</v>
      </c>
      <c r="B115" s="21"/>
      <c r="C115" s="106">
        <v>0</v>
      </c>
      <c r="D115" s="106">
        <v>0</v>
      </c>
      <c r="E115" s="108">
        <f t="shared" si="19"/>
        <v>0</v>
      </c>
      <c r="F115" s="106">
        <v>0</v>
      </c>
      <c r="G115" s="106">
        <v>0</v>
      </c>
      <c r="H115" s="255">
        <f t="shared" si="18"/>
        <v>0</v>
      </c>
      <c r="I115" s="256"/>
    </row>
    <row r="116" spans="1:9" s="19" customFormat="1" ht="9" customHeight="1">
      <c r="A116" s="107" t="s">
        <v>290</v>
      </c>
      <c r="B116" s="21"/>
      <c r="C116" s="106">
        <v>0</v>
      </c>
      <c r="D116" s="106">
        <v>100996.56</v>
      </c>
      <c r="E116" s="108">
        <f t="shared" si="19"/>
        <v>100996.56</v>
      </c>
      <c r="F116" s="106">
        <v>100996.56</v>
      </c>
      <c r="G116" s="106">
        <v>100996.56</v>
      </c>
      <c r="H116" s="255">
        <f t="shared" si="18"/>
        <v>0</v>
      </c>
      <c r="I116" s="256"/>
    </row>
    <row r="117" spans="1:9" s="19" customFormat="1" ht="1.5" customHeight="1">
      <c r="A117" s="75"/>
      <c r="B117" s="21"/>
      <c r="C117" s="21"/>
      <c r="D117" s="21"/>
      <c r="E117" s="21"/>
      <c r="F117" s="21"/>
      <c r="G117" s="21"/>
      <c r="H117" s="22"/>
      <c r="I117" s="21"/>
    </row>
    <row r="118" spans="1:9" s="19" customFormat="1" ht="9" customHeight="1">
      <c r="A118" s="105" t="s">
        <v>291</v>
      </c>
      <c r="B118" s="21"/>
      <c r="C118" s="106">
        <f aca="true" t="shared" si="20" ref="C118:I118">SUM(C119:C127)</f>
        <v>146000</v>
      </c>
      <c r="D118" s="106">
        <f t="shared" si="20"/>
        <v>130158029.89</v>
      </c>
      <c r="E118" s="106">
        <f t="shared" si="20"/>
        <v>130304029.89</v>
      </c>
      <c r="F118" s="106">
        <v>47761707.44</v>
      </c>
      <c r="G118" s="106">
        <v>47761707.44</v>
      </c>
      <c r="H118" s="255">
        <f t="shared" si="20"/>
        <v>82542322.44999999</v>
      </c>
      <c r="I118" s="256">
        <f t="shared" si="20"/>
        <v>0</v>
      </c>
    </row>
    <row r="119" spans="1:9" s="19" customFormat="1" ht="9" customHeight="1">
      <c r="A119" s="107" t="s">
        <v>292</v>
      </c>
      <c r="B119" s="21"/>
      <c r="C119" s="106">
        <v>0</v>
      </c>
      <c r="D119" s="106">
        <v>0</v>
      </c>
      <c r="E119" s="106">
        <f>SUM(C119:D119)</f>
        <v>0</v>
      </c>
      <c r="F119" s="106">
        <v>0</v>
      </c>
      <c r="G119" s="106">
        <v>0</v>
      </c>
      <c r="H119" s="255">
        <f aca="true" t="shared" si="21" ref="H119:H127">+E119-F119</f>
        <v>0</v>
      </c>
      <c r="I119" s="256"/>
    </row>
    <row r="120" spans="1:9" s="19" customFormat="1" ht="9" customHeight="1">
      <c r="A120" s="107" t="s">
        <v>293</v>
      </c>
      <c r="B120" s="21"/>
      <c r="C120" s="106">
        <v>0</v>
      </c>
      <c r="D120" s="106">
        <v>0</v>
      </c>
      <c r="E120" s="106">
        <f aca="true" t="shared" si="22" ref="E120:E127">SUM(C120:D120)</f>
        <v>0</v>
      </c>
      <c r="F120" s="106">
        <v>0</v>
      </c>
      <c r="G120" s="106">
        <v>0</v>
      </c>
      <c r="H120" s="255">
        <f t="shared" si="21"/>
        <v>0</v>
      </c>
      <c r="I120" s="256"/>
    </row>
    <row r="121" spans="1:9" s="19" customFormat="1" ht="9" customHeight="1">
      <c r="A121" s="107" t="s">
        <v>294</v>
      </c>
      <c r="B121" s="21"/>
      <c r="C121" s="108">
        <v>50000</v>
      </c>
      <c r="D121" s="108">
        <v>800995</v>
      </c>
      <c r="E121" s="106">
        <f t="shared" si="22"/>
        <v>850995</v>
      </c>
      <c r="F121" s="108">
        <v>258109.84</v>
      </c>
      <c r="G121" s="108">
        <v>258109.84</v>
      </c>
      <c r="H121" s="255">
        <f t="shared" si="21"/>
        <v>592885.16</v>
      </c>
      <c r="I121" s="256"/>
    </row>
    <row r="122" spans="1:9" s="19" customFormat="1" ht="9" customHeight="1">
      <c r="A122" s="107" t="s">
        <v>295</v>
      </c>
      <c r="B122" s="21"/>
      <c r="C122" s="106">
        <v>0</v>
      </c>
      <c r="D122" s="106">
        <v>12616.17</v>
      </c>
      <c r="E122" s="106">
        <f t="shared" si="22"/>
        <v>12616.17</v>
      </c>
      <c r="F122" s="106">
        <v>12616.17</v>
      </c>
      <c r="G122" s="106">
        <v>12616.17</v>
      </c>
      <c r="H122" s="255">
        <f t="shared" si="21"/>
        <v>0</v>
      </c>
      <c r="I122" s="256"/>
    </row>
    <row r="123" spans="1:9" s="19" customFormat="1" ht="9" customHeight="1">
      <c r="A123" s="107" t="s">
        <v>296</v>
      </c>
      <c r="B123" s="21"/>
      <c r="C123" s="108">
        <v>0</v>
      </c>
      <c r="D123" s="108">
        <v>129331512</v>
      </c>
      <c r="E123" s="106">
        <f t="shared" si="22"/>
        <v>129331512</v>
      </c>
      <c r="F123" s="108">
        <v>47490981.43</v>
      </c>
      <c r="G123" s="108">
        <v>47490981.43</v>
      </c>
      <c r="H123" s="255">
        <f t="shared" si="21"/>
        <v>81840530.57</v>
      </c>
      <c r="I123" s="256"/>
    </row>
    <row r="124" spans="1:9" s="19" customFormat="1" ht="9" customHeight="1">
      <c r="A124" s="107" t="s">
        <v>297</v>
      </c>
      <c r="B124" s="21"/>
      <c r="C124" s="106">
        <v>0</v>
      </c>
      <c r="D124" s="106">
        <v>0</v>
      </c>
      <c r="E124" s="106">
        <f t="shared" si="22"/>
        <v>0</v>
      </c>
      <c r="F124" s="106">
        <v>0</v>
      </c>
      <c r="G124" s="106">
        <v>0</v>
      </c>
      <c r="H124" s="255">
        <f t="shared" si="21"/>
        <v>0</v>
      </c>
      <c r="I124" s="256"/>
    </row>
    <row r="125" spans="1:9" s="19" customFormat="1" ht="9" customHeight="1">
      <c r="A125" s="107" t="s">
        <v>298</v>
      </c>
      <c r="B125" s="21"/>
      <c r="C125" s="106">
        <v>21000</v>
      </c>
      <c r="D125" s="106">
        <v>12906.72</v>
      </c>
      <c r="E125" s="106">
        <f t="shared" si="22"/>
        <v>33906.72</v>
      </c>
      <c r="F125" s="106">
        <v>0</v>
      </c>
      <c r="G125" s="106">
        <v>0</v>
      </c>
      <c r="H125" s="255">
        <f t="shared" si="21"/>
        <v>33906.72</v>
      </c>
      <c r="I125" s="256"/>
    </row>
    <row r="126" spans="1:9" s="19" customFormat="1" ht="9" customHeight="1">
      <c r="A126" s="107" t="s">
        <v>299</v>
      </c>
      <c r="B126" s="21"/>
      <c r="C126" s="106">
        <v>75000</v>
      </c>
      <c r="D126" s="106">
        <v>0</v>
      </c>
      <c r="E126" s="106">
        <f t="shared" si="22"/>
        <v>75000</v>
      </c>
      <c r="F126" s="106">
        <v>0</v>
      </c>
      <c r="G126" s="106">
        <v>0</v>
      </c>
      <c r="H126" s="255">
        <f t="shared" si="21"/>
        <v>75000</v>
      </c>
      <c r="I126" s="256"/>
    </row>
    <row r="127" spans="1:9" s="19" customFormat="1" ht="9" customHeight="1">
      <c r="A127" s="107" t="s">
        <v>300</v>
      </c>
      <c r="B127" s="21"/>
      <c r="C127" s="106">
        <v>0</v>
      </c>
      <c r="D127" s="106">
        <v>0</v>
      </c>
      <c r="E127" s="106">
        <f t="shared" si="22"/>
        <v>0</v>
      </c>
      <c r="F127" s="106">
        <v>0</v>
      </c>
      <c r="G127" s="106">
        <v>0</v>
      </c>
      <c r="H127" s="255">
        <f t="shared" si="21"/>
        <v>0</v>
      </c>
      <c r="I127" s="256"/>
    </row>
    <row r="128" spans="1:9" s="19" customFormat="1" ht="1.5" customHeight="1">
      <c r="A128" s="75"/>
      <c r="B128" s="21"/>
      <c r="C128" s="21"/>
      <c r="D128" s="21"/>
      <c r="E128" s="21"/>
      <c r="F128" s="21"/>
      <c r="G128" s="21"/>
      <c r="H128" s="22"/>
      <c r="I128" s="21"/>
    </row>
    <row r="129" spans="1:9" s="19" customFormat="1" ht="9" customHeight="1">
      <c r="A129" s="263" t="s">
        <v>301</v>
      </c>
      <c r="B129" s="21"/>
      <c r="C129" s="259">
        <f aca="true" t="shared" si="23" ref="C129:I129">SUM(C131:C139)</f>
        <v>9917491982</v>
      </c>
      <c r="D129" s="259">
        <f t="shared" si="23"/>
        <v>514063313.35999995</v>
      </c>
      <c r="E129" s="259">
        <f t="shared" si="23"/>
        <v>10431555295.359999</v>
      </c>
      <c r="F129" s="259">
        <f t="shared" si="23"/>
        <v>4842862088.89</v>
      </c>
      <c r="G129" s="259">
        <f t="shared" si="23"/>
        <v>4842862088.89</v>
      </c>
      <c r="H129" s="264">
        <f>SUM(H131:H139)</f>
        <v>5588693206.469998</v>
      </c>
      <c r="I129" s="265">
        <f t="shared" si="23"/>
        <v>0</v>
      </c>
    </row>
    <row r="130" spans="1:9" s="19" customFormat="1" ht="9" customHeight="1">
      <c r="A130" s="263"/>
      <c r="B130" s="21"/>
      <c r="C130" s="259"/>
      <c r="D130" s="259"/>
      <c r="E130" s="259"/>
      <c r="F130" s="259"/>
      <c r="G130" s="259"/>
      <c r="H130" s="264"/>
      <c r="I130" s="265"/>
    </row>
    <row r="131" spans="1:9" s="19" customFormat="1" ht="9" customHeight="1">
      <c r="A131" s="107" t="s">
        <v>302</v>
      </c>
      <c r="B131" s="21"/>
      <c r="C131" s="108">
        <v>9717491982</v>
      </c>
      <c r="D131" s="108">
        <v>505075908.96</v>
      </c>
      <c r="E131" s="108">
        <f>SUM(C131:D131)</f>
        <v>10222567890.96</v>
      </c>
      <c r="F131" s="108">
        <v>4842675532.06</v>
      </c>
      <c r="G131" s="108">
        <v>4842675532.06</v>
      </c>
      <c r="H131" s="255">
        <f>+E131-F131</f>
        <v>5379892358.899999</v>
      </c>
      <c r="I131" s="256"/>
    </row>
    <row r="132" spans="1:9" s="19" customFormat="1" ht="9" customHeight="1">
      <c r="A132" s="107" t="s">
        <v>303</v>
      </c>
      <c r="B132" s="21"/>
      <c r="C132" s="106">
        <v>0</v>
      </c>
      <c r="D132" s="106">
        <v>0</v>
      </c>
      <c r="E132" s="108">
        <f aca="true" t="shared" si="24" ref="E132:E139">SUM(C132:D132)</f>
        <v>0</v>
      </c>
      <c r="F132" s="106">
        <v>0</v>
      </c>
      <c r="G132" s="106">
        <v>0</v>
      </c>
      <c r="H132" s="255">
        <f aca="true" t="shared" si="25" ref="H132:H139">+E132-F132</f>
        <v>0</v>
      </c>
      <c r="I132" s="256"/>
    </row>
    <row r="133" spans="1:9" s="19" customFormat="1" ht="9" customHeight="1">
      <c r="A133" s="107" t="s">
        <v>304</v>
      </c>
      <c r="B133" s="21"/>
      <c r="C133" s="106">
        <v>0</v>
      </c>
      <c r="D133" s="106">
        <v>0</v>
      </c>
      <c r="E133" s="108">
        <f t="shared" si="24"/>
        <v>0</v>
      </c>
      <c r="F133" s="106">
        <v>0</v>
      </c>
      <c r="G133" s="106">
        <v>0</v>
      </c>
      <c r="H133" s="255">
        <f t="shared" si="25"/>
        <v>0</v>
      </c>
      <c r="I133" s="256"/>
    </row>
    <row r="134" spans="1:9" s="19" customFormat="1" ht="9" customHeight="1">
      <c r="A134" s="107" t="s">
        <v>305</v>
      </c>
      <c r="B134" s="21"/>
      <c r="C134" s="106">
        <v>0</v>
      </c>
      <c r="D134" s="106">
        <v>8987404.4</v>
      </c>
      <c r="E134" s="108">
        <f t="shared" si="24"/>
        <v>8987404.4</v>
      </c>
      <c r="F134" s="106">
        <v>186556.83</v>
      </c>
      <c r="G134" s="106">
        <v>186556.83</v>
      </c>
      <c r="H134" s="255">
        <f t="shared" si="25"/>
        <v>8800847.57</v>
      </c>
      <c r="I134" s="256"/>
    </row>
    <row r="135" spans="1:9" s="19" customFormat="1" ht="9" customHeight="1">
      <c r="A135" s="107" t="s">
        <v>306</v>
      </c>
      <c r="B135" s="21"/>
      <c r="C135" s="106">
        <v>200000000</v>
      </c>
      <c r="D135" s="106">
        <v>0</v>
      </c>
      <c r="E135" s="108">
        <f t="shared" si="24"/>
        <v>200000000</v>
      </c>
      <c r="F135" s="106">
        <v>0</v>
      </c>
      <c r="G135" s="106">
        <v>0</v>
      </c>
      <c r="H135" s="255">
        <f t="shared" si="25"/>
        <v>200000000</v>
      </c>
      <c r="I135" s="256"/>
    </row>
    <row r="136" spans="1:9" s="19" customFormat="1" ht="9" customHeight="1">
      <c r="A136" s="107" t="s">
        <v>307</v>
      </c>
      <c r="B136" s="21"/>
      <c r="C136" s="108">
        <v>0</v>
      </c>
      <c r="D136" s="108">
        <v>0</v>
      </c>
      <c r="E136" s="108">
        <f t="shared" si="24"/>
        <v>0</v>
      </c>
      <c r="F136" s="108">
        <v>0</v>
      </c>
      <c r="G136" s="108">
        <v>0</v>
      </c>
      <c r="H136" s="255">
        <f t="shared" si="25"/>
        <v>0</v>
      </c>
      <c r="I136" s="256"/>
    </row>
    <row r="137" spans="1:9" s="19" customFormat="1" ht="9" customHeight="1">
      <c r="A137" s="107" t="s">
        <v>308</v>
      </c>
      <c r="B137" s="21"/>
      <c r="C137" s="106">
        <v>0</v>
      </c>
      <c r="D137" s="106">
        <v>0</v>
      </c>
      <c r="E137" s="108">
        <f t="shared" si="24"/>
        <v>0</v>
      </c>
      <c r="F137" s="106">
        <v>0</v>
      </c>
      <c r="G137" s="106">
        <v>0</v>
      </c>
      <c r="H137" s="255">
        <f t="shared" si="25"/>
        <v>0</v>
      </c>
      <c r="I137" s="256"/>
    </row>
    <row r="138" spans="1:9" s="19" customFormat="1" ht="9" customHeight="1">
      <c r="A138" s="107" t="s">
        <v>309</v>
      </c>
      <c r="B138" s="21"/>
      <c r="C138" s="106">
        <v>0</v>
      </c>
      <c r="D138" s="106">
        <v>0</v>
      </c>
      <c r="E138" s="108">
        <f t="shared" si="24"/>
        <v>0</v>
      </c>
      <c r="F138" s="106">
        <v>0</v>
      </c>
      <c r="G138" s="106">
        <v>0</v>
      </c>
      <c r="H138" s="255">
        <f t="shared" si="25"/>
        <v>0</v>
      </c>
      <c r="I138" s="256"/>
    </row>
    <row r="139" spans="1:9" s="19" customFormat="1" ht="9" customHeight="1">
      <c r="A139" s="107" t="s">
        <v>310</v>
      </c>
      <c r="B139" s="21"/>
      <c r="C139" s="106">
        <v>0</v>
      </c>
      <c r="D139" s="106">
        <v>0</v>
      </c>
      <c r="E139" s="108">
        <f t="shared" si="24"/>
        <v>0</v>
      </c>
      <c r="F139" s="106">
        <v>0</v>
      </c>
      <c r="G139" s="106">
        <v>0</v>
      </c>
      <c r="H139" s="255">
        <f t="shared" si="25"/>
        <v>0</v>
      </c>
      <c r="I139" s="256"/>
    </row>
    <row r="140" spans="1:9" s="19" customFormat="1" ht="1.5" customHeight="1">
      <c r="A140" s="75"/>
      <c r="B140" s="21"/>
      <c r="C140" s="21"/>
      <c r="D140" s="21"/>
      <c r="E140" s="21"/>
      <c r="F140" s="21"/>
      <c r="G140" s="21"/>
      <c r="H140" s="261"/>
      <c r="I140" s="262"/>
    </row>
    <row r="141" spans="1:9" s="19" customFormat="1" ht="9" customHeight="1">
      <c r="A141" s="109" t="s">
        <v>311</v>
      </c>
      <c r="B141" s="21"/>
      <c r="C141" s="106">
        <f aca="true" t="shared" si="26" ref="C141:I141">SUM(C142:C150)</f>
        <v>0</v>
      </c>
      <c r="D141" s="106">
        <f t="shared" si="26"/>
        <v>8141445.649999999</v>
      </c>
      <c r="E141" s="106">
        <f t="shared" si="26"/>
        <v>8141445.649999999</v>
      </c>
      <c r="F141" s="106">
        <v>7188250.45</v>
      </c>
      <c r="G141" s="106">
        <v>7188250.45</v>
      </c>
      <c r="H141" s="255">
        <f t="shared" si="26"/>
        <v>953195.2</v>
      </c>
      <c r="I141" s="256">
        <f t="shared" si="26"/>
        <v>0</v>
      </c>
    </row>
    <row r="142" spans="1:9" s="19" customFormat="1" ht="9" customHeight="1">
      <c r="A142" s="107" t="s">
        <v>312</v>
      </c>
      <c r="B142" s="21"/>
      <c r="C142" s="106">
        <v>0</v>
      </c>
      <c r="D142" s="106">
        <v>232055.68</v>
      </c>
      <c r="E142" s="106">
        <f>SUM(C142:D142)</f>
        <v>232055.68</v>
      </c>
      <c r="F142" s="106">
        <v>92822.27</v>
      </c>
      <c r="G142" s="106">
        <v>92822.27</v>
      </c>
      <c r="H142" s="255">
        <f aca="true" t="shared" si="27" ref="H142:H150">+E142-F142</f>
        <v>139233.40999999997</v>
      </c>
      <c r="I142" s="256"/>
    </row>
    <row r="143" spans="1:9" s="19" customFormat="1" ht="9" customHeight="1">
      <c r="A143" s="107" t="s">
        <v>313</v>
      </c>
      <c r="B143" s="21"/>
      <c r="C143" s="106">
        <v>0</v>
      </c>
      <c r="D143" s="106">
        <v>0</v>
      </c>
      <c r="E143" s="106">
        <f aca="true" t="shared" si="28" ref="E143:E150">SUM(C143:D143)</f>
        <v>0</v>
      </c>
      <c r="F143" s="106">
        <v>0</v>
      </c>
      <c r="G143" s="106">
        <v>0</v>
      </c>
      <c r="H143" s="255">
        <f t="shared" si="27"/>
        <v>0</v>
      </c>
      <c r="I143" s="256"/>
    </row>
    <row r="144" spans="1:9" s="19" customFormat="1" ht="9" customHeight="1">
      <c r="A144" s="107" t="s">
        <v>314</v>
      </c>
      <c r="B144" s="21"/>
      <c r="C144" s="106">
        <v>0</v>
      </c>
      <c r="D144" s="106">
        <v>37120</v>
      </c>
      <c r="E144" s="106">
        <f t="shared" si="28"/>
        <v>37120</v>
      </c>
      <c r="F144" s="106">
        <v>37120</v>
      </c>
      <c r="G144" s="106">
        <v>37120</v>
      </c>
      <c r="H144" s="255">
        <f t="shared" si="27"/>
        <v>0</v>
      </c>
      <c r="I144" s="256"/>
    </row>
    <row r="145" spans="1:9" s="19" customFormat="1" ht="9" customHeight="1">
      <c r="A145" s="107" t="s">
        <v>315</v>
      </c>
      <c r="B145" s="21"/>
      <c r="C145" s="106">
        <v>0</v>
      </c>
      <c r="D145" s="106">
        <v>0</v>
      </c>
      <c r="E145" s="106">
        <f t="shared" si="28"/>
        <v>0</v>
      </c>
      <c r="F145" s="106">
        <v>0</v>
      </c>
      <c r="G145" s="106">
        <v>0</v>
      </c>
      <c r="H145" s="255">
        <f t="shared" si="27"/>
        <v>0</v>
      </c>
      <c r="I145" s="256"/>
    </row>
    <row r="146" spans="1:9" s="19" customFormat="1" ht="9" customHeight="1">
      <c r="A146" s="107" t="s">
        <v>316</v>
      </c>
      <c r="B146" s="21"/>
      <c r="C146" s="106">
        <v>0</v>
      </c>
      <c r="D146" s="106">
        <v>0</v>
      </c>
      <c r="E146" s="106">
        <f t="shared" si="28"/>
        <v>0</v>
      </c>
      <c r="F146" s="106">
        <v>0</v>
      </c>
      <c r="G146" s="106">
        <v>0</v>
      </c>
      <c r="H146" s="255">
        <f t="shared" si="27"/>
        <v>0</v>
      </c>
      <c r="I146" s="256"/>
    </row>
    <row r="147" spans="1:9" s="19" customFormat="1" ht="9" customHeight="1">
      <c r="A147" s="107" t="s">
        <v>317</v>
      </c>
      <c r="B147" s="21"/>
      <c r="C147" s="106">
        <v>0</v>
      </c>
      <c r="D147" s="106">
        <v>7698269.97</v>
      </c>
      <c r="E147" s="106">
        <f t="shared" si="28"/>
        <v>7698269.97</v>
      </c>
      <c r="F147" s="106">
        <v>6988708.18</v>
      </c>
      <c r="G147" s="106">
        <v>6988708.18</v>
      </c>
      <c r="H147" s="255">
        <f t="shared" si="27"/>
        <v>709561.79</v>
      </c>
      <c r="I147" s="256"/>
    </row>
    <row r="148" spans="1:9" s="19" customFormat="1" ht="9" customHeight="1">
      <c r="A148" s="107" t="s">
        <v>318</v>
      </c>
      <c r="B148" s="21"/>
      <c r="C148" s="106">
        <v>0</v>
      </c>
      <c r="D148" s="106">
        <v>0</v>
      </c>
      <c r="E148" s="106">
        <f t="shared" si="28"/>
        <v>0</v>
      </c>
      <c r="F148" s="106">
        <v>0</v>
      </c>
      <c r="G148" s="106">
        <v>0</v>
      </c>
      <c r="H148" s="255">
        <f t="shared" si="27"/>
        <v>0</v>
      </c>
      <c r="I148" s="256"/>
    </row>
    <row r="149" spans="1:9" s="19" customFormat="1" ht="9" customHeight="1">
      <c r="A149" s="107" t="s">
        <v>319</v>
      </c>
      <c r="B149" s="21"/>
      <c r="C149" s="106">
        <v>0</v>
      </c>
      <c r="D149" s="106">
        <v>0</v>
      </c>
      <c r="E149" s="106">
        <f t="shared" si="28"/>
        <v>0</v>
      </c>
      <c r="F149" s="106">
        <v>0</v>
      </c>
      <c r="G149" s="106">
        <v>0</v>
      </c>
      <c r="H149" s="255">
        <f t="shared" si="27"/>
        <v>0</v>
      </c>
      <c r="I149" s="256"/>
    </row>
    <row r="150" spans="1:9" s="19" customFormat="1" ht="9" customHeight="1">
      <c r="A150" s="107" t="s">
        <v>320</v>
      </c>
      <c r="B150" s="21"/>
      <c r="C150" s="106">
        <v>0</v>
      </c>
      <c r="D150" s="106">
        <v>174000</v>
      </c>
      <c r="E150" s="106">
        <f t="shared" si="28"/>
        <v>174000</v>
      </c>
      <c r="F150" s="106">
        <v>69600</v>
      </c>
      <c r="G150" s="106">
        <v>69600</v>
      </c>
      <c r="H150" s="255">
        <f t="shared" si="27"/>
        <v>104400</v>
      </c>
      <c r="I150" s="256"/>
    </row>
    <row r="151" spans="1:9" s="19" customFormat="1" ht="1.5" customHeight="1">
      <c r="A151" s="75"/>
      <c r="B151" s="21"/>
      <c r="C151" s="21"/>
      <c r="D151" s="21"/>
      <c r="E151" s="21"/>
      <c r="F151" s="21"/>
      <c r="G151" s="21"/>
      <c r="H151" s="22"/>
      <c r="I151" s="21"/>
    </row>
    <row r="152" spans="1:9" s="19" customFormat="1" ht="9" customHeight="1">
      <c r="A152" s="105" t="s">
        <v>321</v>
      </c>
      <c r="B152" s="21"/>
      <c r="C152" s="106">
        <f aca="true" t="shared" si="29" ref="C152:I152">SUM(C153:C155)</f>
        <v>502519014</v>
      </c>
      <c r="D152" s="106">
        <f t="shared" si="29"/>
        <v>206601534.24</v>
      </c>
      <c r="E152" s="106">
        <f t="shared" si="29"/>
        <v>709120548.24</v>
      </c>
      <c r="F152" s="106">
        <f t="shared" si="29"/>
        <v>107511140.4</v>
      </c>
      <c r="G152" s="106">
        <f t="shared" si="29"/>
        <v>107511140.4</v>
      </c>
      <c r="H152" s="255">
        <f t="shared" si="29"/>
        <v>601609407.8399999</v>
      </c>
      <c r="I152" s="256">
        <f t="shared" si="29"/>
        <v>0</v>
      </c>
    </row>
    <row r="153" spans="1:9" s="19" customFormat="1" ht="9" customHeight="1">
      <c r="A153" s="107" t="s">
        <v>322</v>
      </c>
      <c r="B153" s="21"/>
      <c r="C153" s="106">
        <v>26282116</v>
      </c>
      <c r="D153" s="106">
        <v>197620275.41</v>
      </c>
      <c r="E153" s="106">
        <f>SUM(C153:D153)</f>
        <v>223902391.41</v>
      </c>
      <c r="F153" s="106">
        <v>107511140.4</v>
      </c>
      <c r="G153" s="106">
        <v>107511140.4</v>
      </c>
      <c r="H153" s="255">
        <f>+E153-F153</f>
        <v>116391251.00999999</v>
      </c>
      <c r="I153" s="256"/>
    </row>
    <row r="154" spans="1:9" s="19" customFormat="1" ht="9" customHeight="1">
      <c r="A154" s="107" t="s">
        <v>323</v>
      </c>
      <c r="B154" s="21"/>
      <c r="C154" s="106">
        <v>475236898</v>
      </c>
      <c r="D154" s="106">
        <v>9367557.83</v>
      </c>
      <c r="E154" s="106">
        <f>SUM(C154:D154)</f>
        <v>484604455.83</v>
      </c>
      <c r="F154" s="106">
        <v>0</v>
      </c>
      <c r="G154" s="106">
        <v>0</v>
      </c>
      <c r="H154" s="255">
        <f>+E154-F154</f>
        <v>484604455.83</v>
      </c>
      <c r="I154" s="256"/>
    </row>
    <row r="155" spans="1:9" s="19" customFormat="1" ht="9" customHeight="1">
      <c r="A155" s="107" t="s">
        <v>324</v>
      </c>
      <c r="B155" s="21"/>
      <c r="C155" s="106">
        <v>1000000</v>
      </c>
      <c r="D155" s="106">
        <v>-386299</v>
      </c>
      <c r="E155" s="106">
        <f>SUM(C155:D155)</f>
        <v>613701</v>
      </c>
      <c r="F155" s="106">
        <v>0</v>
      </c>
      <c r="G155" s="106">
        <v>0</v>
      </c>
      <c r="H155" s="255">
        <f>+E155-F155</f>
        <v>613701</v>
      </c>
      <c r="I155" s="256"/>
    </row>
    <row r="156" spans="1:9" s="19" customFormat="1" ht="2.25" customHeight="1">
      <c r="A156" s="75"/>
      <c r="B156" s="21"/>
      <c r="C156" s="21"/>
      <c r="D156" s="21"/>
      <c r="E156" s="21"/>
      <c r="F156" s="21"/>
      <c r="G156" s="21"/>
      <c r="H156" s="22"/>
      <c r="I156" s="21"/>
    </row>
    <row r="157" spans="1:9" s="19" customFormat="1" ht="9" customHeight="1">
      <c r="A157" s="109" t="s">
        <v>325</v>
      </c>
      <c r="B157" s="21"/>
      <c r="C157" s="106">
        <f aca="true" t="shared" si="30" ref="C157:I157">SUM(C158:C165)</f>
        <v>0</v>
      </c>
      <c r="D157" s="106">
        <f t="shared" si="30"/>
        <v>0</v>
      </c>
      <c r="E157" s="106">
        <f t="shared" si="30"/>
        <v>0</v>
      </c>
      <c r="F157" s="106">
        <f t="shared" si="30"/>
        <v>0</v>
      </c>
      <c r="G157" s="106">
        <f t="shared" si="30"/>
        <v>0</v>
      </c>
      <c r="H157" s="255">
        <f t="shared" si="30"/>
        <v>0</v>
      </c>
      <c r="I157" s="256">
        <f t="shared" si="30"/>
        <v>0</v>
      </c>
    </row>
    <row r="158" spans="1:9" s="19" customFormat="1" ht="9" customHeight="1">
      <c r="A158" s="107" t="s">
        <v>326</v>
      </c>
      <c r="B158" s="21"/>
      <c r="C158" s="106">
        <v>0</v>
      </c>
      <c r="D158" s="106">
        <v>0</v>
      </c>
      <c r="E158" s="106">
        <f>SUM(C158:D158)</f>
        <v>0</v>
      </c>
      <c r="F158" s="106">
        <v>0</v>
      </c>
      <c r="G158" s="106">
        <v>0</v>
      </c>
      <c r="H158" s="255">
        <f aca="true" t="shared" si="31" ref="H158:H165">+E158-F158</f>
        <v>0</v>
      </c>
      <c r="I158" s="256"/>
    </row>
    <row r="159" spans="1:9" s="19" customFormat="1" ht="9" customHeight="1">
      <c r="A159" s="107" t="s">
        <v>327</v>
      </c>
      <c r="B159" s="21"/>
      <c r="C159" s="106">
        <v>0</v>
      </c>
      <c r="D159" s="106">
        <v>0</v>
      </c>
      <c r="E159" s="106">
        <f>SUM(C159:D159)</f>
        <v>0</v>
      </c>
      <c r="F159" s="106">
        <v>0</v>
      </c>
      <c r="G159" s="106">
        <v>0</v>
      </c>
      <c r="H159" s="255">
        <f t="shared" si="31"/>
        <v>0</v>
      </c>
      <c r="I159" s="256"/>
    </row>
    <row r="160" spans="1:9" s="19" customFormat="1" ht="9" customHeight="1">
      <c r="A160" s="107" t="s">
        <v>328</v>
      </c>
      <c r="B160" s="21"/>
      <c r="C160" s="106">
        <v>0</v>
      </c>
      <c r="D160" s="106">
        <v>0</v>
      </c>
      <c r="E160" s="106">
        <f>SUM(C160:D160)</f>
        <v>0</v>
      </c>
      <c r="F160" s="106">
        <v>0</v>
      </c>
      <c r="G160" s="106">
        <v>0</v>
      </c>
      <c r="H160" s="255">
        <f t="shared" si="31"/>
        <v>0</v>
      </c>
      <c r="I160" s="256"/>
    </row>
    <row r="161" spans="1:9" s="19" customFormat="1" ht="9" customHeight="1">
      <c r="A161" s="107" t="s">
        <v>329</v>
      </c>
      <c r="B161" s="21"/>
      <c r="C161" s="106">
        <v>0</v>
      </c>
      <c r="D161" s="106">
        <v>0</v>
      </c>
      <c r="E161" s="106">
        <f>SUM(C161:D161)</f>
        <v>0</v>
      </c>
      <c r="F161" s="106">
        <v>0</v>
      </c>
      <c r="G161" s="106">
        <v>0</v>
      </c>
      <c r="H161" s="255">
        <f t="shared" si="31"/>
        <v>0</v>
      </c>
      <c r="I161" s="256"/>
    </row>
    <row r="162" spans="1:9" s="19" customFormat="1" ht="9" customHeight="1">
      <c r="A162" s="260" t="s">
        <v>330</v>
      </c>
      <c r="B162" s="21"/>
      <c r="C162" s="259">
        <v>0</v>
      </c>
      <c r="D162" s="259">
        <v>0</v>
      </c>
      <c r="E162" s="259">
        <f>SUM(C162:D163)</f>
        <v>0</v>
      </c>
      <c r="F162" s="259">
        <v>0</v>
      </c>
      <c r="G162" s="259">
        <v>0</v>
      </c>
      <c r="H162" s="255">
        <f t="shared" si="31"/>
        <v>0</v>
      </c>
      <c r="I162" s="256"/>
    </row>
    <row r="163" spans="1:9" s="19" customFormat="1" ht="9" customHeight="1">
      <c r="A163" s="260"/>
      <c r="B163" s="21"/>
      <c r="C163" s="259"/>
      <c r="D163" s="259"/>
      <c r="E163" s="259"/>
      <c r="F163" s="259"/>
      <c r="G163" s="259"/>
      <c r="H163" s="255">
        <f t="shared" si="31"/>
        <v>0</v>
      </c>
      <c r="I163" s="256"/>
    </row>
    <row r="164" spans="1:9" s="19" customFormat="1" ht="9" customHeight="1">
      <c r="A164" s="107" t="s">
        <v>331</v>
      </c>
      <c r="B164" s="21"/>
      <c r="C164" s="106">
        <v>0</v>
      </c>
      <c r="D164" s="106">
        <v>0</v>
      </c>
      <c r="E164" s="106">
        <f>SUM(C164:D164)</f>
        <v>0</v>
      </c>
      <c r="F164" s="106">
        <v>0</v>
      </c>
      <c r="G164" s="106">
        <v>0</v>
      </c>
      <c r="H164" s="255">
        <f t="shared" si="31"/>
        <v>0</v>
      </c>
      <c r="I164" s="256"/>
    </row>
    <row r="165" spans="1:9" s="19" customFormat="1" ht="9" customHeight="1">
      <c r="A165" s="107" t="s">
        <v>332</v>
      </c>
      <c r="B165" s="21"/>
      <c r="C165" s="108">
        <v>0</v>
      </c>
      <c r="D165" s="108">
        <v>0</v>
      </c>
      <c r="E165" s="108">
        <f>SUM(C165:D165)</f>
        <v>0</v>
      </c>
      <c r="F165" s="108">
        <v>0</v>
      </c>
      <c r="G165" s="108">
        <v>0</v>
      </c>
      <c r="H165" s="255">
        <f t="shared" si="31"/>
        <v>0</v>
      </c>
      <c r="I165" s="256"/>
    </row>
    <row r="166" spans="1:9" s="19" customFormat="1" ht="1.5" customHeight="1">
      <c r="A166" s="75"/>
      <c r="B166" s="21"/>
      <c r="C166" s="21"/>
      <c r="D166" s="21"/>
      <c r="E166" s="21"/>
      <c r="F166" s="21"/>
      <c r="G166" s="21"/>
      <c r="H166" s="22"/>
      <c r="I166" s="21"/>
    </row>
    <row r="167" spans="1:9" s="19" customFormat="1" ht="9" customHeight="1">
      <c r="A167" s="105" t="s">
        <v>333</v>
      </c>
      <c r="B167" s="21"/>
      <c r="C167" s="106">
        <f aca="true" t="shared" si="32" ref="C167:I167">SUM(C168:C170)</f>
        <v>1412555803</v>
      </c>
      <c r="D167" s="106">
        <f t="shared" si="32"/>
        <v>47282920.8</v>
      </c>
      <c r="E167" s="106">
        <f t="shared" si="32"/>
        <v>1459838723.8</v>
      </c>
      <c r="F167" s="106">
        <f t="shared" si="32"/>
        <v>923135650.87</v>
      </c>
      <c r="G167" s="106">
        <f t="shared" si="32"/>
        <v>921026306.66</v>
      </c>
      <c r="H167" s="255">
        <f t="shared" si="32"/>
        <v>536703072.92999995</v>
      </c>
      <c r="I167" s="256">
        <f t="shared" si="32"/>
        <v>0</v>
      </c>
    </row>
    <row r="168" spans="1:9" s="19" customFormat="1" ht="9" customHeight="1">
      <c r="A168" s="107" t="s">
        <v>334</v>
      </c>
      <c r="B168" s="21"/>
      <c r="C168" s="106">
        <v>0</v>
      </c>
      <c r="D168" s="106">
        <v>0</v>
      </c>
      <c r="E168" s="106">
        <f>SUM(C168:D168)</f>
        <v>0</v>
      </c>
      <c r="F168" s="106">
        <v>0</v>
      </c>
      <c r="G168" s="106">
        <v>0</v>
      </c>
      <c r="H168" s="255">
        <f>+E168-F168</f>
        <v>0</v>
      </c>
      <c r="I168" s="256"/>
    </row>
    <row r="169" spans="1:9" s="19" customFormat="1" ht="9" customHeight="1">
      <c r="A169" s="107" t="s">
        <v>335</v>
      </c>
      <c r="B169" s="21"/>
      <c r="C169" s="106">
        <v>1397555803</v>
      </c>
      <c r="D169" s="106">
        <v>0</v>
      </c>
      <c r="E169" s="106">
        <f>SUM(C169:D169)</f>
        <v>1397555803</v>
      </c>
      <c r="F169" s="106">
        <v>885589235.07</v>
      </c>
      <c r="G169" s="106">
        <v>883479890.86</v>
      </c>
      <c r="H169" s="255">
        <f>+E169-F169</f>
        <v>511966567.92999995</v>
      </c>
      <c r="I169" s="256"/>
    </row>
    <row r="170" spans="1:9" s="19" customFormat="1" ht="9" customHeight="1">
      <c r="A170" s="107" t="s">
        <v>336</v>
      </c>
      <c r="B170" s="21"/>
      <c r="C170" s="106">
        <v>15000000</v>
      </c>
      <c r="D170" s="106">
        <v>47282920.8</v>
      </c>
      <c r="E170" s="106">
        <f>SUM(C170:D170)</f>
        <v>62282920.8</v>
      </c>
      <c r="F170" s="106">
        <v>37546415.8</v>
      </c>
      <c r="G170" s="106">
        <v>37546415.8</v>
      </c>
      <c r="H170" s="255">
        <f>+E170-F170</f>
        <v>24736505</v>
      </c>
      <c r="I170" s="256"/>
    </row>
    <row r="171" spans="1:9" s="19" customFormat="1" ht="1.5" customHeight="1">
      <c r="A171" s="75"/>
      <c r="B171" s="21"/>
      <c r="C171" s="21"/>
      <c r="D171" s="21"/>
      <c r="E171" s="21"/>
      <c r="F171" s="21"/>
      <c r="G171" s="21"/>
      <c r="H171" s="22"/>
      <c r="I171" s="21"/>
    </row>
    <row r="172" spans="1:9" s="19" customFormat="1" ht="9" customHeight="1">
      <c r="A172" s="105" t="s">
        <v>337</v>
      </c>
      <c r="B172" s="21"/>
      <c r="C172" s="106">
        <f aca="true" t="shared" si="33" ref="C172:I172">SUM(C173:C179)</f>
        <v>87094773</v>
      </c>
      <c r="D172" s="106">
        <f t="shared" si="33"/>
        <v>0</v>
      </c>
      <c r="E172" s="106">
        <f t="shared" si="33"/>
        <v>87094773</v>
      </c>
      <c r="F172" s="106">
        <v>67861840.17</v>
      </c>
      <c r="G172" s="106">
        <v>67861840.17</v>
      </c>
      <c r="H172" s="255">
        <f t="shared" si="33"/>
        <v>19232932.83</v>
      </c>
      <c r="I172" s="256">
        <f t="shared" si="33"/>
        <v>0</v>
      </c>
    </row>
    <row r="173" spans="1:9" s="19" customFormat="1" ht="9" customHeight="1">
      <c r="A173" s="107" t="s">
        <v>338</v>
      </c>
      <c r="B173" s="21"/>
      <c r="C173" s="106">
        <v>31713056</v>
      </c>
      <c r="D173" s="106">
        <v>0</v>
      </c>
      <c r="E173" s="106">
        <f aca="true" t="shared" si="34" ref="E173:E179">SUM(C173:D173)</f>
        <v>31713056</v>
      </c>
      <c r="F173" s="106">
        <v>15664395.04</v>
      </c>
      <c r="G173" s="106">
        <v>15664395.04</v>
      </c>
      <c r="H173" s="255">
        <f aca="true" t="shared" si="35" ref="H173:H179">+E173-F173</f>
        <v>16048660.96</v>
      </c>
      <c r="I173" s="256"/>
    </row>
    <row r="174" spans="1:9" s="19" customFormat="1" ht="9" customHeight="1">
      <c r="A174" s="107" t="s">
        <v>339</v>
      </c>
      <c r="B174" s="21"/>
      <c r="C174" s="106">
        <v>55381717</v>
      </c>
      <c r="D174" s="106">
        <v>0</v>
      </c>
      <c r="E174" s="106">
        <f t="shared" si="34"/>
        <v>55381717</v>
      </c>
      <c r="F174" s="106">
        <v>52197445.13</v>
      </c>
      <c r="G174" s="106">
        <v>52197445.13</v>
      </c>
      <c r="H174" s="255">
        <f t="shared" si="35"/>
        <v>3184271.8699999973</v>
      </c>
      <c r="I174" s="256"/>
    </row>
    <row r="175" spans="1:9" s="19" customFormat="1" ht="9" customHeight="1">
      <c r="A175" s="107" t="s">
        <v>340</v>
      </c>
      <c r="B175" s="21"/>
      <c r="C175" s="106">
        <v>0</v>
      </c>
      <c r="D175" s="106">
        <v>0</v>
      </c>
      <c r="E175" s="106">
        <f t="shared" si="34"/>
        <v>0</v>
      </c>
      <c r="F175" s="106">
        <v>0</v>
      </c>
      <c r="G175" s="106">
        <v>0</v>
      </c>
      <c r="H175" s="255">
        <f t="shared" si="35"/>
        <v>0</v>
      </c>
      <c r="I175" s="256"/>
    </row>
    <row r="176" spans="1:9" s="19" customFormat="1" ht="9" customHeight="1">
      <c r="A176" s="107" t="s">
        <v>341</v>
      </c>
      <c r="B176" s="21"/>
      <c r="C176" s="106">
        <v>0</v>
      </c>
      <c r="D176" s="106">
        <v>0</v>
      </c>
      <c r="E176" s="106">
        <f t="shared" si="34"/>
        <v>0</v>
      </c>
      <c r="F176" s="106">
        <v>0</v>
      </c>
      <c r="G176" s="106">
        <v>0</v>
      </c>
      <c r="H176" s="255">
        <f t="shared" si="35"/>
        <v>0</v>
      </c>
      <c r="I176" s="256"/>
    </row>
    <row r="177" spans="1:9" s="19" customFormat="1" ht="9" customHeight="1">
      <c r="A177" s="107" t="s">
        <v>342</v>
      </c>
      <c r="B177" s="21"/>
      <c r="C177" s="106">
        <v>0</v>
      </c>
      <c r="D177" s="106">
        <v>0</v>
      </c>
      <c r="E177" s="106">
        <f t="shared" si="34"/>
        <v>0</v>
      </c>
      <c r="F177" s="106">
        <v>0</v>
      </c>
      <c r="G177" s="106">
        <v>0</v>
      </c>
      <c r="H177" s="255">
        <f t="shared" si="35"/>
        <v>0</v>
      </c>
      <c r="I177" s="256"/>
    </row>
    <row r="178" spans="1:9" s="19" customFormat="1" ht="9" customHeight="1">
      <c r="A178" s="107" t="s">
        <v>343</v>
      </c>
      <c r="B178" s="21"/>
      <c r="C178" s="106">
        <v>0</v>
      </c>
      <c r="D178" s="106">
        <v>0</v>
      </c>
      <c r="E178" s="106">
        <f t="shared" si="34"/>
        <v>0</v>
      </c>
      <c r="F178" s="106">
        <v>0</v>
      </c>
      <c r="G178" s="106">
        <v>0</v>
      </c>
      <c r="H178" s="255">
        <f t="shared" si="35"/>
        <v>0</v>
      </c>
      <c r="I178" s="256"/>
    </row>
    <row r="179" spans="1:9" s="19" customFormat="1" ht="9" customHeight="1">
      <c r="A179" s="107" t="s">
        <v>344</v>
      </c>
      <c r="B179" s="21"/>
      <c r="C179" s="106">
        <v>0</v>
      </c>
      <c r="D179" s="106">
        <v>0</v>
      </c>
      <c r="E179" s="106">
        <f t="shared" si="34"/>
        <v>0</v>
      </c>
      <c r="F179" s="106">
        <v>0</v>
      </c>
      <c r="G179" s="106">
        <v>0</v>
      </c>
      <c r="H179" s="255">
        <f t="shared" si="35"/>
        <v>0</v>
      </c>
      <c r="I179" s="256"/>
    </row>
    <row r="180" spans="1:9" ht="2.25" customHeight="1">
      <c r="A180" s="3"/>
      <c r="B180" s="4"/>
      <c r="C180" s="4"/>
      <c r="D180" s="4"/>
      <c r="E180" s="4"/>
      <c r="F180" s="4"/>
      <c r="G180" s="4"/>
      <c r="H180" s="14"/>
      <c r="I180" s="4"/>
    </row>
    <row r="181" spans="1:9" ht="1.5" customHeight="1">
      <c r="A181" s="3"/>
      <c r="B181" s="4"/>
      <c r="C181" s="4"/>
      <c r="D181" s="4"/>
      <c r="E181" s="4"/>
      <c r="F181" s="4"/>
      <c r="G181" s="4"/>
      <c r="H181" s="14"/>
      <c r="I181" s="4"/>
    </row>
    <row r="182" spans="1:9" ht="9" customHeight="1">
      <c r="A182" s="103" t="s">
        <v>346</v>
      </c>
      <c r="B182" s="4"/>
      <c r="C182" s="104">
        <f aca="true" t="shared" si="36" ref="C182:I182">+C10+C96</f>
        <v>23223128209</v>
      </c>
      <c r="D182" s="104">
        <f t="shared" si="36"/>
        <v>1162050655.7599998</v>
      </c>
      <c r="E182" s="104">
        <f t="shared" si="36"/>
        <v>24385178864.76</v>
      </c>
      <c r="F182" s="104">
        <f t="shared" si="36"/>
        <v>11384563697.33</v>
      </c>
      <c r="G182" s="104">
        <f t="shared" si="36"/>
        <v>11197318178.29</v>
      </c>
      <c r="H182" s="257">
        <f t="shared" si="36"/>
        <v>13000615167.429996</v>
      </c>
      <c r="I182" s="258">
        <f t="shared" si="36"/>
        <v>0</v>
      </c>
    </row>
    <row r="183" spans="1:9" ht="3.75" customHeight="1">
      <c r="A183" s="1"/>
      <c r="B183" s="5"/>
      <c r="C183" s="5"/>
      <c r="D183" s="5"/>
      <c r="E183" s="5"/>
      <c r="F183" s="5"/>
      <c r="G183" s="5"/>
      <c r="H183" s="2"/>
      <c r="I183" s="5"/>
    </row>
    <row r="184" ht="3.75" customHeight="1"/>
  </sheetData>
  <sheetProtection/>
  <mergeCells count="183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0:I10"/>
    <mergeCell ref="H12:I12"/>
    <mergeCell ref="H13:I13"/>
    <mergeCell ref="H14:I14"/>
    <mergeCell ref="H15:I15"/>
    <mergeCell ref="H16:I16"/>
    <mergeCell ref="H17:I17"/>
    <mergeCell ref="H18:I18"/>
    <mergeCell ref="H19:I19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A43:A44"/>
    <mergeCell ref="C43:C44"/>
    <mergeCell ref="D43:D44"/>
    <mergeCell ref="E43:E44"/>
    <mergeCell ref="F43:F44"/>
    <mergeCell ref="G43:G44"/>
    <mergeCell ref="H43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6:I66"/>
    <mergeCell ref="H67:I67"/>
    <mergeCell ref="H68:I68"/>
    <mergeCell ref="H69:I69"/>
    <mergeCell ref="H71:I71"/>
    <mergeCell ref="H72:I72"/>
    <mergeCell ref="H73:I73"/>
    <mergeCell ref="H74:I74"/>
    <mergeCell ref="H75:I75"/>
    <mergeCell ref="A76:A77"/>
    <mergeCell ref="C76:C77"/>
    <mergeCell ref="D76:D77"/>
    <mergeCell ref="E76:E77"/>
    <mergeCell ref="F76:F77"/>
    <mergeCell ref="G76:G77"/>
    <mergeCell ref="H76:I76"/>
    <mergeCell ref="H77:I77"/>
    <mergeCell ref="H78:I78"/>
    <mergeCell ref="H79:I79"/>
    <mergeCell ref="H81:I81"/>
    <mergeCell ref="H82:I82"/>
    <mergeCell ref="H83:I83"/>
    <mergeCell ref="H84:I84"/>
    <mergeCell ref="H86:I86"/>
    <mergeCell ref="H87:I87"/>
    <mergeCell ref="H88:I88"/>
    <mergeCell ref="H89:I89"/>
    <mergeCell ref="H90:I90"/>
    <mergeCell ref="H91:I91"/>
    <mergeCell ref="H92:I92"/>
    <mergeCell ref="H93:I93"/>
    <mergeCell ref="H96:I96"/>
    <mergeCell ref="H98:I98"/>
    <mergeCell ref="H99:I99"/>
    <mergeCell ref="H100:I100"/>
    <mergeCell ref="H101:I101"/>
    <mergeCell ref="H102:I102"/>
    <mergeCell ref="H103:I103"/>
    <mergeCell ref="H104:I104"/>
    <mergeCell ref="H105:I105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A129:A130"/>
    <mergeCell ref="C129:C130"/>
    <mergeCell ref="D129:D130"/>
    <mergeCell ref="E129:E130"/>
    <mergeCell ref="F129:F130"/>
    <mergeCell ref="G129:G130"/>
    <mergeCell ref="H129:I130"/>
    <mergeCell ref="H131:I131"/>
    <mergeCell ref="H132:I132"/>
    <mergeCell ref="H133:I133"/>
    <mergeCell ref="H134:I134"/>
    <mergeCell ref="H135:I135"/>
    <mergeCell ref="H136:I136"/>
    <mergeCell ref="H137:I137"/>
    <mergeCell ref="H138:I138"/>
    <mergeCell ref="H139:I139"/>
    <mergeCell ref="H140:I140"/>
    <mergeCell ref="H141:I141"/>
    <mergeCell ref="H142:I142"/>
    <mergeCell ref="H143:I143"/>
    <mergeCell ref="H144:I144"/>
    <mergeCell ref="H145:I145"/>
    <mergeCell ref="H146:I146"/>
    <mergeCell ref="H147:I147"/>
    <mergeCell ref="H148:I148"/>
    <mergeCell ref="H149:I149"/>
    <mergeCell ref="H150:I150"/>
    <mergeCell ref="H152:I152"/>
    <mergeCell ref="H153:I153"/>
    <mergeCell ref="H154:I154"/>
    <mergeCell ref="H155:I155"/>
    <mergeCell ref="H157:I157"/>
    <mergeCell ref="H158:I158"/>
    <mergeCell ref="H159:I159"/>
    <mergeCell ref="H160:I160"/>
    <mergeCell ref="H161:I161"/>
    <mergeCell ref="A162:A163"/>
    <mergeCell ref="C162:C163"/>
    <mergeCell ref="D162:D163"/>
    <mergeCell ref="E162:E163"/>
    <mergeCell ref="F162:F163"/>
    <mergeCell ref="G162:G163"/>
    <mergeCell ref="H162:I162"/>
    <mergeCell ref="H163:I163"/>
    <mergeCell ref="H164:I164"/>
    <mergeCell ref="H165:I165"/>
    <mergeCell ref="H167:I167"/>
    <mergeCell ref="H168:I168"/>
    <mergeCell ref="H169:I169"/>
    <mergeCell ref="H170:I170"/>
    <mergeCell ref="H172:I172"/>
    <mergeCell ref="H173:I173"/>
    <mergeCell ref="H174:I174"/>
    <mergeCell ref="H175:I175"/>
    <mergeCell ref="H176:I176"/>
    <mergeCell ref="H177:I177"/>
    <mergeCell ref="H178:I178"/>
    <mergeCell ref="H179:I179"/>
    <mergeCell ref="H182:I182"/>
  </mergeCells>
  <printOptions horizontalCentered="1"/>
  <pageMargins left="0.31496062992125984" right="0.31496062992125984" top="0.7874015748031497" bottom="0.7086614173228347" header="0" footer="0"/>
  <pageSetup fitToHeight="0" fitToWidth="1" horizontalDpi="600" verticalDpi="600" orientation="portrait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54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421875" style="0" customWidth="1"/>
    <col min="4" max="4" width="11.57421875" style="0" customWidth="1"/>
    <col min="5" max="5" width="13.421875" style="0" customWidth="1"/>
    <col min="6" max="6" width="13.00390625" style="0" customWidth="1"/>
    <col min="7" max="7" width="13.140625" style="0" customWidth="1"/>
    <col min="8" max="8" width="7.57421875" style="0" customWidth="1"/>
    <col min="9" max="9" width="5.7109375" style="0" customWidth="1"/>
  </cols>
  <sheetData>
    <row r="1" spans="1:9" ht="12" customHeight="1">
      <c r="A1" s="236" t="s">
        <v>347</v>
      </c>
      <c r="B1" s="237"/>
      <c r="C1" s="237"/>
      <c r="D1" s="237"/>
      <c r="E1" s="237"/>
      <c r="F1" s="237"/>
      <c r="G1" s="237"/>
      <c r="H1" s="237"/>
      <c r="I1" s="238"/>
    </row>
    <row r="2" spans="1:9" ht="11.25" customHeight="1">
      <c r="A2" s="239"/>
      <c r="B2" s="240"/>
      <c r="C2" s="240"/>
      <c r="D2" s="240"/>
      <c r="E2" s="240"/>
      <c r="F2" s="240"/>
      <c r="G2" s="240"/>
      <c r="H2" s="240"/>
      <c r="I2" s="241"/>
    </row>
    <row r="3" spans="1:9" ht="11.25" customHeight="1">
      <c r="A3" s="239"/>
      <c r="B3" s="240"/>
      <c r="C3" s="240"/>
      <c r="D3" s="240"/>
      <c r="E3" s="240"/>
      <c r="F3" s="240"/>
      <c r="G3" s="240"/>
      <c r="H3" s="240"/>
      <c r="I3" s="241"/>
    </row>
    <row r="4" spans="1:9" ht="11.25" customHeight="1">
      <c r="A4" s="239"/>
      <c r="B4" s="240"/>
      <c r="C4" s="240"/>
      <c r="D4" s="240"/>
      <c r="E4" s="240"/>
      <c r="F4" s="240"/>
      <c r="G4" s="240"/>
      <c r="H4" s="240"/>
      <c r="I4" s="241"/>
    </row>
    <row r="5" spans="1:9" ht="17.25" customHeight="1">
      <c r="A5" s="242"/>
      <c r="B5" s="243"/>
      <c r="C5" s="243"/>
      <c r="D5" s="243"/>
      <c r="E5" s="243"/>
      <c r="F5" s="243"/>
      <c r="G5" s="243"/>
      <c r="H5" s="243"/>
      <c r="I5" s="244"/>
    </row>
    <row r="6" spans="1:9" ht="12.75">
      <c r="A6" s="268" t="s">
        <v>0</v>
      </c>
      <c r="B6" s="269"/>
      <c r="C6" s="274" t="s">
        <v>267</v>
      </c>
      <c r="D6" s="274"/>
      <c r="E6" s="274"/>
      <c r="F6" s="274"/>
      <c r="G6" s="274"/>
      <c r="H6" s="275" t="s">
        <v>268</v>
      </c>
      <c r="I6" s="275"/>
    </row>
    <row r="7" spans="1:9" ht="12.75">
      <c r="A7" s="270"/>
      <c r="B7" s="271"/>
      <c r="C7" s="276" t="s">
        <v>269</v>
      </c>
      <c r="D7" s="274" t="s">
        <v>270</v>
      </c>
      <c r="E7" s="276" t="s">
        <v>271</v>
      </c>
      <c r="F7" s="276" t="s">
        <v>160</v>
      </c>
      <c r="G7" s="276" t="s">
        <v>177</v>
      </c>
      <c r="H7" s="275"/>
      <c r="I7" s="275"/>
    </row>
    <row r="8" spans="1:9" ht="12.75">
      <c r="A8" s="272"/>
      <c r="B8" s="273"/>
      <c r="C8" s="277"/>
      <c r="D8" s="274"/>
      <c r="E8" s="277"/>
      <c r="F8" s="277"/>
      <c r="G8" s="277"/>
      <c r="H8" s="275"/>
      <c r="I8" s="275"/>
    </row>
    <row r="9" spans="1:9" ht="2.25" customHeight="1">
      <c r="A9" s="102"/>
      <c r="B9" s="70"/>
      <c r="C9" s="70"/>
      <c r="D9" s="70"/>
      <c r="E9" s="70"/>
      <c r="F9" s="70"/>
      <c r="G9" s="70"/>
      <c r="H9" s="73"/>
      <c r="I9" s="70"/>
    </row>
    <row r="10" spans="1:9" ht="9" customHeight="1">
      <c r="A10" s="110" t="s">
        <v>348</v>
      </c>
      <c r="B10" s="4"/>
      <c r="C10" s="111">
        <f aca="true" t="shared" si="0" ref="C10:I10">+C11+C13+C29+C30+C31</f>
        <v>11283407831</v>
      </c>
      <c r="D10" s="111">
        <f>+D11+D13+D29+D30+D31</f>
        <v>34852139.87999999</v>
      </c>
      <c r="E10" s="111">
        <f t="shared" si="0"/>
        <v>11318259970.88</v>
      </c>
      <c r="F10" s="111">
        <f t="shared" si="0"/>
        <v>5272262717.990001</v>
      </c>
      <c r="G10" s="111">
        <f t="shared" si="0"/>
        <v>5087287515.16</v>
      </c>
      <c r="H10" s="280">
        <f t="shared" si="0"/>
        <v>6045997252.889999</v>
      </c>
      <c r="I10" s="281">
        <f t="shared" si="0"/>
        <v>0</v>
      </c>
    </row>
    <row r="11" spans="1:9" ht="9" customHeight="1">
      <c r="A11" s="113" t="s">
        <v>349</v>
      </c>
      <c r="B11" s="4"/>
      <c r="C11" s="114">
        <v>337168852.5</v>
      </c>
      <c r="D11" s="114">
        <v>0</v>
      </c>
      <c r="E11" s="114">
        <f>SUM(C11:D11)</f>
        <v>337168852.5</v>
      </c>
      <c r="F11" s="114">
        <v>177476034</v>
      </c>
      <c r="G11" s="114">
        <v>173657866</v>
      </c>
      <c r="H11" s="278">
        <f>+E11-F11</f>
        <v>159692818.5</v>
      </c>
      <c r="I11" s="279"/>
    </row>
    <row r="12" spans="1:9" ht="2.25" customHeight="1">
      <c r="A12" s="98"/>
      <c r="B12" s="4"/>
      <c r="C12" s="4"/>
      <c r="D12" s="4"/>
      <c r="E12" s="4"/>
      <c r="F12" s="4"/>
      <c r="G12" s="4"/>
      <c r="H12" s="278">
        <f aca="true" t="shared" si="1" ref="H12:H31">+E12-F12</f>
        <v>0</v>
      </c>
      <c r="I12" s="279"/>
    </row>
    <row r="13" spans="1:9" s="19" customFormat="1" ht="9" customHeight="1">
      <c r="A13" s="113" t="s">
        <v>350</v>
      </c>
      <c r="B13" s="21"/>
      <c r="C13" s="114">
        <f>SUM(C14:C28)</f>
        <v>7334805344.18</v>
      </c>
      <c r="D13" s="114">
        <f>SUM(D14:D28)</f>
        <v>34852139.87999999</v>
      </c>
      <c r="E13" s="114">
        <f>SUM(E14:E28)</f>
        <v>7369657484.059999</v>
      </c>
      <c r="F13" s="114">
        <f>SUM(F14:F28)</f>
        <v>3096357316.03</v>
      </c>
      <c r="G13" s="114">
        <f>SUM(G14:G28)</f>
        <v>2940949805.1299996</v>
      </c>
      <c r="H13" s="278">
        <f t="shared" si="1"/>
        <v>4273300168.0299993</v>
      </c>
      <c r="I13" s="279"/>
    </row>
    <row r="14" spans="1:9" ht="9" customHeight="1">
      <c r="A14" s="115" t="s">
        <v>351</v>
      </c>
      <c r="B14" s="4"/>
      <c r="C14" s="114">
        <v>138588214.56</v>
      </c>
      <c r="D14" s="114">
        <v>-1420687.72</v>
      </c>
      <c r="E14" s="114">
        <f>SUM(C14:D14)</f>
        <v>137167526.84</v>
      </c>
      <c r="F14" s="114">
        <v>61853096.56</v>
      </c>
      <c r="G14" s="114">
        <v>57345736.95</v>
      </c>
      <c r="H14" s="278">
        <f t="shared" si="1"/>
        <v>75314430.28</v>
      </c>
      <c r="I14" s="279"/>
    </row>
    <row r="15" spans="1:9" ht="9" customHeight="1">
      <c r="A15" s="115" t="s">
        <v>352</v>
      </c>
      <c r="B15" s="4"/>
      <c r="C15" s="114">
        <v>353932268.52</v>
      </c>
      <c r="D15" s="114">
        <v>-2801614.39</v>
      </c>
      <c r="E15" s="114">
        <f aca="true" t="shared" si="2" ref="E15:E31">SUM(C15:D15)</f>
        <v>351130654.13</v>
      </c>
      <c r="F15" s="114">
        <v>160604581.45</v>
      </c>
      <c r="G15" s="114">
        <v>155663534.04</v>
      </c>
      <c r="H15" s="278">
        <f>+E15-F15</f>
        <v>190526072.68</v>
      </c>
      <c r="I15" s="279"/>
    </row>
    <row r="16" spans="1:9" ht="9" customHeight="1">
      <c r="A16" s="115" t="s">
        <v>353</v>
      </c>
      <c r="B16" s="4"/>
      <c r="C16" s="114">
        <v>27140707.79</v>
      </c>
      <c r="D16" s="114">
        <v>44090.14</v>
      </c>
      <c r="E16" s="114">
        <f t="shared" si="2"/>
        <v>27184797.93</v>
      </c>
      <c r="F16" s="114">
        <v>10835321.66</v>
      </c>
      <c r="G16" s="114">
        <v>9542935.47</v>
      </c>
      <c r="H16" s="278">
        <f t="shared" si="1"/>
        <v>16349476.27</v>
      </c>
      <c r="I16" s="279"/>
    </row>
    <row r="17" spans="1:9" ht="9" customHeight="1">
      <c r="A17" s="115" t="s">
        <v>354</v>
      </c>
      <c r="B17" s="4"/>
      <c r="C17" s="114">
        <v>650846350.19</v>
      </c>
      <c r="D17" s="114">
        <v>-4973601.01</v>
      </c>
      <c r="E17" s="114">
        <f t="shared" si="2"/>
        <v>645872749.1800001</v>
      </c>
      <c r="F17" s="114">
        <v>272706506.03</v>
      </c>
      <c r="G17" s="114">
        <v>266680848.33</v>
      </c>
      <c r="H17" s="278">
        <f t="shared" si="1"/>
        <v>373166243.1500001</v>
      </c>
      <c r="I17" s="279"/>
    </row>
    <row r="18" spans="1:9" ht="9" customHeight="1">
      <c r="A18" s="115" t="s">
        <v>355</v>
      </c>
      <c r="B18" s="4"/>
      <c r="C18" s="114">
        <v>266820651.96</v>
      </c>
      <c r="D18" s="114">
        <v>32886.52</v>
      </c>
      <c r="E18" s="114">
        <f t="shared" si="2"/>
        <v>266853538.48000002</v>
      </c>
      <c r="F18" s="114">
        <v>31783515.69</v>
      </c>
      <c r="G18" s="114">
        <v>29271904.43</v>
      </c>
      <c r="H18" s="278">
        <f t="shared" si="1"/>
        <v>235070022.79000002</v>
      </c>
      <c r="I18" s="279"/>
    </row>
    <row r="19" spans="1:9" ht="9" customHeight="1">
      <c r="A19" s="115" t="s">
        <v>356</v>
      </c>
      <c r="B19" s="4"/>
      <c r="C19" s="114">
        <v>885743347.39</v>
      </c>
      <c r="D19" s="114">
        <v>86982978.19</v>
      </c>
      <c r="E19" s="114">
        <f t="shared" si="2"/>
        <v>972726325.5799999</v>
      </c>
      <c r="F19" s="114">
        <v>475055995.1</v>
      </c>
      <c r="G19" s="114">
        <v>417597399.3</v>
      </c>
      <c r="H19" s="278">
        <f t="shared" si="1"/>
        <v>497670330.4799999</v>
      </c>
      <c r="I19" s="279"/>
    </row>
    <row r="20" spans="1:9" ht="9" customHeight="1">
      <c r="A20" s="115" t="s">
        <v>357</v>
      </c>
      <c r="B20" s="4"/>
      <c r="C20" s="114">
        <v>49884412.31</v>
      </c>
      <c r="D20" s="114">
        <v>-2031381.32</v>
      </c>
      <c r="E20" s="114">
        <f t="shared" si="2"/>
        <v>47853030.99</v>
      </c>
      <c r="F20" s="114">
        <v>18167038.25</v>
      </c>
      <c r="G20" s="114">
        <v>17819795.98</v>
      </c>
      <c r="H20" s="278">
        <f t="shared" si="1"/>
        <v>29685992.740000002</v>
      </c>
      <c r="I20" s="279"/>
    </row>
    <row r="21" spans="1:9" ht="9" customHeight="1">
      <c r="A21" s="115" t="s">
        <v>358</v>
      </c>
      <c r="B21" s="4"/>
      <c r="C21" s="114">
        <v>59328923.55</v>
      </c>
      <c r="D21" s="114">
        <v>-4867872.12</v>
      </c>
      <c r="E21" s="114">
        <f t="shared" si="2"/>
        <v>54461051.43</v>
      </c>
      <c r="F21" s="114">
        <v>22730744.21</v>
      </c>
      <c r="G21" s="114">
        <v>22313222.64</v>
      </c>
      <c r="H21" s="278">
        <f t="shared" si="1"/>
        <v>31730307.22</v>
      </c>
      <c r="I21" s="279"/>
    </row>
    <row r="22" spans="1:9" ht="9" customHeight="1">
      <c r="A22" s="115" t="s">
        <v>359</v>
      </c>
      <c r="B22" s="4"/>
      <c r="C22" s="114">
        <v>114007155.15</v>
      </c>
      <c r="D22" s="114">
        <v>99712.35</v>
      </c>
      <c r="E22" s="114">
        <f t="shared" si="2"/>
        <v>114106867.5</v>
      </c>
      <c r="F22" s="114">
        <v>44437862.34</v>
      </c>
      <c r="G22" s="114">
        <v>43384449.18</v>
      </c>
      <c r="H22" s="278">
        <f t="shared" si="1"/>
        <v>69669005.16</v>
      </c>
      <c r="I22" s="279"/>
    </row>
    <row r="23" spans="1:9" ht="9" customHeight="1">
      <c r="A23" s="115" t="s">
        <v>360</v>
      </c>
      <c r="B23" s="4"/>
      <c r="C23" s="114">
        <v>159776791.64</v>
      </c>
      <c r="D23" s="114">
        <v>-797351.99</v>
      </c>
      <c r="E23" s="114">
        <f t="shared" si="2"/>
        <v>158979439.64999998</v>
      </c>
      <c r="F23" s="114">
        <v>61372684.22</v>
      </c>
      <c r="G23" s="114">
        <v>39714891.99</v>
      </c>
      <c r="H23" s="278">
        <f t="shared" si="1"/>
        <v>97606755.42999998</v>
      </c>
      <c r="I23" s="279"/>
    </row>
    <row r="24" spans="1:9" ht="9" customHeight="1">
      <c r="A24" s="115" t="s">
        <v>361</v>
      </c>
      <c r="B24" s="4"/>
      <c r="C24" s="114">
        <v>1276314387.1</v>
      </c>
      <c r="D24" s="114">
        <v>-1679364.87</v>
      </c>
      <c r="E24" s="114">
        <f t="shared" si="2"/>
        <v>1274635022.23</v>
      </c>
      <c r="F24" s="114">
        <v>130828271.18</v>
      </c>
      <c r="G24" s="114">
        <v>127145428.1</v>
      </c>
      <c r="H24" s="278">
        <f t="shared" si="1"/>
        <v>1143806751.05</v>
      </c>
      <c r="I24" s="279"/>
    </row>
    <row r="25" spans="1:9" ht="9" customHeight="1">
      <c r="A25" s="115" t="s">
        <v>362</v>
      </c>
      <c r="B25" s="4"/>
      <c r="C25" s="114">
        <v>665202844.73</v>
      </c>
      <c r="D25" s="114">
        <v>8027866.48</v>
      </c>
      <c r="E25" s="114">
        <f t="shared" si="2"/>
        <v>673230711.21</v>
      </c>
      <c r="F25" s="114">
        <v>323627098.92</v>
      </c>
      <c r="G25" s="114">
        <v>315465271.78</v>
      </c>
      <c r="H25" s="278">
        <f t="shared" si="1"/>
        <v>349603612.29</v>
      </c>
      <c r="I25" s="279"/>
    </row>
    <row r="26" spans="1:9" ht="9" customHeight="1">
      <c r="A26" s="115" t="s">
        <v>363</v>
      </c>
      <c r="B26" s="4"/>
      <c r="C26" s="114">
        <v>739622947.19</v>
      </c>
      <c r="D26" s="114">
        <v>-4945738.14</v>
      </c>
      <c r="E26" s="114">
        <f t="shared" si="2"/>
        <v>734677209.0500001</v>
      </c>
      <c r="F26" s="114">
        <v>342620184.25</v>
      </c>
      <c r="G26" s="114">
        <v>333903619.28</v>
      </c>
      <c r="H26" s="278">
        <f t="shared" si="1"/>
        <v>392057024.8000001</v>
      </c>
      <c r="I26" s="279"/>
    </row>
    <row r="27" spans="1:9" ht="9" customHeight="1">
      <c r="A27" s="115" t="s">
        <v>364</v>
      </c>
      <c r="B27" s="4"/>
      <c r="C27" s="114">
        <v>183831310</v>
      </c>
      <c r="D27" s="114">
        <v>0</v>
      </c>
      <c r="E27" s="114">
        <f t="shared" si="2"/>
        <v>183831310</v>
      </c>
      <c r="F27" s="114">
        <v>67610558.99</v>
      </c>
      <c r="G27" s="114">
        <v>67515341.09</v>
      </c>
      <c r="H27" s="278">
        <f t="shared" si="1"/>
        <v>116220751.01</v>
      </c>
      <c r="I27" s="279"/>
    </row>
    <row r="28" spans="1:9" ht="9" customHeight="1">
      <c r="A28" s="115" t="s">
        <v>365</v>
      </c>
      <c r="B28" s="4"/>
      <c r="C28" s="114">
        <v>1763765032.1</v>
      </c>
      <c r="D28" s="114">
        <v>-36817782.24</v>
      </c>
      <c r="E28" s="114">
        <f t="shared" si="2"/>
        <v>1726947249.86</v>
      </c>
      <c r="F28" s="114">
        <v>1072123857.18</v>
      </c>
      <c r="G28" s="114">
        <v>1037585426.57</v>
      </c>
      <c r="H28" s="278">
        <f t="shared" si="1"/>
        <v>654823392.68</v>
      </c>
      <c r="I28" s="279"/>
    </row>
    <row r="29" spans="1:9" ht="9" customHeight="1">
      <c r="A29" s="113" t="s">
        <v>366</v>
      </c>
      <c r="B29" s="4"/>
      <c r="C29" s="114">
        <v>348065318.6</v>
      </c>
      <c r="D29" s="114">
        <v>0</v>
      </c>
      <c r="E29" s="114">
        <f t="shared" si="2"/>
        <v>348065318.6</v>
      </c>
      <c r="F29" s="114">
        <v>240855639.34</v>
      </c>
      <c r="G29" s="114">
        <v>238355639.34</v>
      </c>
      <c r="H29" s="278">
        <f t="shared" si="1"/>
        <v>107209679.26000002</v>
      </c>
      <c r="I29" s="279"/>
    </row>
    <row r="30" spans="1:9" ht="9" customHeight="1">
      <c r="A30" s="113" t="s">
        <v>367</v>
      </c>
      <c r="B30" s="4"/>
      <c r="C30" s="114">
        <v>896761607.72</v>
      </c>
      <c r="D30" s="114">
        <v>0</v>
      </c>
      <c r="E30" s="114">
        <f t="shared" si="2"/>
        <v>896761607.72</v>
      </c>
      <c r="F30" s="114">
        <v>486573843.05</v>
      </c>
      <c r="G30" s="114">
        <v>470047307.45</v>
      </c>
      <c r="H30" s="278">
        <f t="shared" si="1"/>
        <v>410187764.67</v>
      </c>
      <c r="I30" s="279"/>
    </row>
    <row r="31" spans="1:9" ht="9" customHeight="1">
      <c r="A31" s="113" t="s">
        <v>368</v>
      </c>
      <c r="B31" s="4"/>
      <c r="C31" s="114">
        <v>2366606708</v>
      </c>
      <c r="D31" s="114">
        <v>0</v>
      </c>
      <c r="E31" s="114">
        <f t="shared" si="2"/>
        <v>2366606708</v>
      </c>
      <c r="F31" s="114">
        <v>1270999885.57</v>
      </c>
      <c r="G31" s="114">
        <v>1264276897.24</v>
      </c>
      <c r="H31" s="278">
        <f t="shared" si="1"/>
        <v>1095606822.43</v>
      </c>
      <c r="I31" s="279"/>
    </row>
    <row r="32" spans="1:9" ht="2.25" customHeight="1">
      <c r="A32" s="3"/>
      <c r="B32" s="4"/>
      <c r="C32" s="4"/>
      <c r="D32" s="4"/>
      <c r="E32" s="4"/>
      <c r="F32" s="4"/>
      <c r="G32" s="4"/>
      <c r="H32" s="14"/>
      <c r="I32" s="4"/>
    </row>
    <row r="33" spans="1:9" ht="2.25" customHeight="1">
      <c r="A33" s="3"/>
      <c r="B33" s="4"/>
      <c r="C33" s="4"/>
      <c r="D33" s="4"/>
      <c r="E33" s="4"/>
      <c r="F33" s="4"/>
      <c r="G33" s="4"/>
      <c r="H33" s="14"/>
      <c r="I33" s="4"/>
    </row>
    <row r="34" spans="1:9" ht="9" customHeight="1">
      <c r="A34" s="110" t="s">
        <v>369</v>
      </c>
      <c r="B34" s="4"/>
      <c r="C34" s="111">
        <f aca="true" t="shared" si="3" ref="C34:I34">SUM(C35:C50)</f>
        <v>11939720378</v>
      </c>
      <c r="D34" s="111">
        <f t="shared" si="3"/>
        <v>1127198515.88</v>
      </c>
      <c r="E34" s="111">
        <f t="shared" si="3"/>
        <v>13066918893.880001</v>
      </c>
      <c r="F34" s="111">
        <f t="shared" si="3"/>
        <v>6112300979.34</v>
      </c>
      <c r="G34" s="111">
        <f t="shared" si="3"/>
        <v>6110030663.13</v>
      </c>
      <c r="H34" s="280">
        <f t="shared" si="3"/>
        <v>6954617914.540001</v>
      </c>
      <c r="I34" s="281">
        <f t="shared" si="3"/>
        <v>0</v>
      </c>
    </row>
    <row r="35" spans="1:9" ht="9" customHeight="1">
      <c r="A35" s="113" t="s">
        <v>370</v>
      </c>
      <c r="B35" s="4"/>
      <c r="C35" s="114">
        <v>2838901564</v>
      </c>
      <c r="D35" s="114">
        <v>308693357.69</v>
      </c>
      <c r="E35" s="114">
        <f>SUM(C35:D35)</f>
        <v>3147594921.69</v>
      </c>
      <c r="F35" s="114">
        <v>2028154034.93</v>
      </c>
      <c r="G35" s="114">
        <v>2026044690.72</v>
      </c>
      <c r="H35" s="278">
        <f aca="true" t="shared" si="4" ref="H35:H51">+E35-F35</f>
        <v>1119440886.76</v>
      </c>
      <c r="I35" s="279"/>
    </row>
    <row r="36" spans="1:9" ht="9" customHeight="1">
      <c r="A36" s="113" t="s">
        <v>371</v>
      </c>
      <c r="B36" s="4"/>
      <c r="C36" s="114">
        <v>0</v>
      </c>
      <c r="D36" s="114">
        <v>0</v>
      </c>
      <c r="E36" s="114">
        <f aca="true" t="shared" si="5" ref="E36:E50">SUM(C36:D36)</f>
        <v>0</v>
      </c>
      <c r="F36" s="114">
        <v>0</v>
      </c>
      <c r="G36" s="114">
        <v>0</v>
      </c>
      <c r="H36" s="278">
        <f t="shared" si="4"/>
        <v>0</v>
      </c>
      <c r="I36" s="279"/>
    </row>
    <row r="37" spans="1:9" ht="9" customHeight="1">
      <c r="A37" s="113" t="s">
        <v>372</v>
      </c>
      <c r="B37" s="4"/>
      <c r="C37" s="114">
        <v>0</v>
      </c>
      <c r="D37" s="114">
        <v>0</v>
      </c>
      <c r="E37" s="114">
        <f t="shared" si="5"/>
        <v>0</v>
      </c>
      <c r="F37" s="114">
        <v>0</v>
      </c>
      <c r="G37" s="114">
        <v>0</v>
      </c>
      <c r="H37" s="278">
        <f t="shared" si="4"/>
        <v>0</v>
      </c>
      <c r="I37" s="279"/>
    </row>
    <row r="38" spans="1:9" ht="9" customHeight="1">
      <c r="A38" s="113" t="s">
        <v>373</v>
      </c>
      <c r="B38" s="4"/>
      <c r="C38" s="114">
        <v>15000000</v>
      </c>
      <c r="D38" s="114">
        <v>0</v>
      </c>
      <c r="E38" s="114">
        <f t="shared" si="5"/>
        <v>15000000</v>
      </c>
      <c r="F38" s="114">
        <v>0</v>
      </c>
      <c r="G38" s="114">
        <v>0</v>
      </c>
      <c r="H38" s="278">
        <f t="shared" si="4"/>
        <v>15000000</v>
      </c>
      <c r="I38" s="279"/>
    </row>
    <row r="39" spans="1:9" ht="9" customHeight="1">
      <c r="A39" s="113" t="s">
        <v>374</v>
      </c>
      <c r="B39" s="4"/>
      <c r="C39" s="114">
        <v>297094773</v>
      </c>
      <c r="D39" s="114">
        <v>11059300.91</v>
      </c>
      <c r="E39" s="114">
        <f t="shared" si="5"/>
        <v>308154073.91</v>
      </c>
      <c r="F39" s="114">
        <v>75896242.25</v>
      </c>
      <c r="G39" s="114">
        <v>75896242.25</v>
      </c>
      <c r="H39" s="278">
        <f t="shared" si="4"/>
        <v>232257831.66000003</v>
      </c>
      <c r="I39" s="279"/>
    </row>
    <row r="40" spans="1:9" ht="9" customHeight="1">
      <c r="A40" s="113" t="s">
        <v>375</v>
      </c>
      <c r="B40" s="4"/>
      <c r="C40" s="114">
        <v>466236898</v>
      </c>
      <c r="D40" s="114">
        <v>146950339.51</v>
      </c>
      <c r="E40" s="114">
        <f t="shared" si="5"/>
        <v>613187237.51</v>
      </c>
      <c r="F40" s="114">
        <v>85729947.79</v>
      </c>
      <c r="G40" s="114">
        <v>85729947.79</v>
      </c>
      <c r="H40" s="278">
        <f t="shared" si="4"/>
        <v>527457289.71999997</v>
      </c>
      <c r="I40" s="279"/>
    </row>
    <row r="41" spans="1:9" ht="9" customHeight="1">
      <c r="A41" s="113" t="s">
        <v>376</v>
      </c>
      <c r="B41" s="4"/>
      <c r="C41" s="114">
        <v>31202677</v>
      </c>
      <c r="D41" s="114">
        <v>9003585.4</v>
      </c>
      <c r="E41" s="114">
        <f t="shared" si="5"/>
        <v>40206262.4</v>
      </c>
      <c r="F41" s="114">
        <v>5914863.87</v>
      </c>
      <c r="G41" s="114">
        <v>5914863.87</v>
      </c>
      <c r="H41" s="278">
        <f t="shared" si="4"/>
        <v>34291398.53</v>
      </c>
      <c r="I41" s="279"/>
    </row>
    <row r="42" spans="1:9" ht="9" customHeight="1">
      <c r="A42" s="113" t="s">
        <v>377</v>
      </c>
      <c r="B42" s="4"/>
      <c r="C42" s="114">
        <v>0</v>
      </c>
      <c r="D42" s="114">
        <v>0</v>
      </c>
      <c r="E42" s="114">
        <f t="shared" si="5"/>
        <v>0</v>
      </c>
      <c r="F42" s="114">
        <v>0</v>
      </c>
      <c r="G42" s="114">
        <v>0</v>
      </c>
      <c r="H42" s="278">
        <f t="shared" si="4"/>
        <v>0</v>
      </c>
      <c r="I42" s="279"/>
    </row>
    <row r="43" spans="1:9" ht="9" customHeight="1">
      <c r="A43" s="113" t="s">
        <v>378</v>
      </c>
      <c r="B43" s="4"/>
      <c r="C43" s="114">
        <v>0</v>
      </c>
      <c r="D43" s="114">
        <v>0</v>
      </c>
      <c r="E43" s="114">
        <f t="shared" si="5"/>
        <v>0</v>
      </c>
      <c r="F43" s="114">
        <v>0</v>
      </c>
      <c r="G43" s="114">
        <v>0</v>
      </c>
      <c r="H43" s="278">
        <f t="shared" si="4"/>
        <v>0</v>
      </c>
      <c r="I43" s="279"/>
    </row>
    <row r="44" spans="1:9" ht="9" customHeight="1">
      <c r="A44" s="113" t="s">
        <v>379</v>
      </c>
      <c r="B44" s="4"/>
      <c r="C44" s="114">
        <v>0</v>
      </c>
      <c r="D44" s="114">
        <v>0</v>
      </c>
      <c r="E44" s="114">
        <f t="shared" si="5"/>
        <v>0</v>
      </c>
      <c r="F44" s="114">
        <v>0</v>
      </c>
      <c r="G44" s="114">
        <v>0</v>
      </c>
      <c r="H44" s="278">
        <f t="shared" si="4"/>
        <v>0</v>
      </c>
      <c r="I44" s="279"/>
    </row>
    <row r="45" spans="1:9" ht="9" customHeight="1">
      <c r="A45" s="113" t="s">
        <v>380</v>
      </c>
      <c r="B45" s="4"/>
      <c r="C45" s="114">
        <v>15000000</v>
      </c>
      <c r="D45" s="114">
        <v>0</v>
      </c>
      <c r="E45" s="114">
        <f t="shared" si="5"/>
        <v>15000000</v>
      </c>
      <c r="F45" s="114">
        <v>0</v>
      </c>
      <c r="G45" s="114">
        <v>0</v>
      </c>
      <c r="H45" s="278">
        <f t="shared" si="4"/>
        <v>15000000</v>
      </c>
      <c r="I45" s="279"/>
    </row>
    <row r="46" spans="1:9" ht="9" customHeight="1">
      <c r="A46" s="113" t="s">
        <v>381</v>
      </c>
      <c r="B46" s="4"/>
      <c r="C46" s="114">
        <v>26282116</v>
      </c>
      <c r="D46" s="114">
        <v>30643717.5</v>
      </c>
      <c r="E46" s="114">
        <f t="shared" si="5"/>
        <v>56925833.5</v>
      </c>
      <c r="F46" s="114">
        <v>26565868.56</v>
      </c>
      <c r="G46" s="114">
        <v>26565868.56</v>
      </c>
      <c r="H46" s="278">
        <f t="shared" si="4"/>
        <v>30359964.94</v>
      </c>
      <c r="I46" s="279"/>
    </row>
    <row r="47" spans="1:9" ht="9" customHeight="1">
      <c r="A47" s="113" t="s">
        <v>382</v>
      </c>
      <c r="B47" s="4"/>
      <c r="C47" s="114">
        <v>133708662</v>
      </c>
      <c r="D47" s="114">
        <v>36276732</v>
      </c>
      <c r="E47" s="114">
        <f t="shared" si="5"/>
        <v>169985394</v>
      </c>
      <c r="F47" s="114">
        <v>100592206</v>
      </c>
      <c r="G47" s="114">
        <v>100431234</v>
      </c>
      <c r="H47" s="278">
        <f t="shared" si="4"/>
        <v>69393188</v>
      </c>
      <c r="I47" s="279"/>
    </row>
    <row r="48" spans="1:9" ht="9" customHeight="1">
      <c r="A48" s="113" t="s">
        <v>383</v>
      </c>
      <c r="B48" s="4"/>
      <c r="C48" s="114">
        <v>0</v>
      </c>
      <c r="D48" s="114">
        <v>12616.17</v>
      </c>
      <c r="E48" s="114">
        <f t="shared" si="5"/>
        <v>12616.17</v>
      </c>
      <c r="F48" s="114">
        <v>12616.17</v>
      </c>
      <c r="G48" s="114">
        <v>12616.17</v>
      </c>
      <c r="H48" s="278">
        <f t="shared" si="4"/>
        <v>0</v>
      </c>
      <c r="I48" s="279"/>
    </row>
    <row r="49" spans="1:9" ht="9" customHeight="1">
      <c r="A49" s="113" t="s">
        <v>384</v>
      </c>
      <c r="B49" s="4"/>
      <c r="C49" s="114">
        <v>0</v>
      </c>
      <c r="D49" s="114">
        <v>0</v>
      </c>
      <c r="E49" s="114">
        <f t="shared" si="5"/>
        <v>0</v>
      </c>
      <c r="F49" s="114">
        <v>0</v>
      </c>
      <c r="G49" s="114">
        <v>0</v>
      </c>
      <c r="H49" s="278">
        <f t="shared" si="4"/>
        <v>0</v>
      </c>
      <c r="I49" s="279"/>
    </row>
    <row r="50" spans="1:9" ht="9" customHeight="1">
      <c r="A50" s="113" t="s">
        <v>385</v>
      </c>
      <c r="B50" s="4"/>
      <c r="C50" s="114">
        <v>8116293688</v>
      </c>
      <c r="D50" s="114">
        <v>584558866.7</v>
      </c>
      <c r="E50" s="114">
        <f t="shared" si="5"/>
        <v>8700852554.7</v>
      </c>
      <c r="F50" s="114">
        <v>3789435199.77</v>
      </c>
      <c r="G50" s="114">
        <v>3789435199.77</v>
      </c>
      <c r="H50" s="278">
        <f t="shared" si="4"/>
        <v>4911417354.93</v>
      </c>
      <c r="I50" s="279"/>
    </row>
    <row r="51" spans="1:9" ht="2.25" customHeight="1">
      <c r="A51" s="3"/>
      <c r="B51" s="4"/>
      <c r="C51" s="4"/>
      <c r="D51" s="4"/>
      <c r="E51" s="4"/>
      <c r="F51" s="4"/>
      <c r="G51" s="4"/>
      <c r="H51" s="278">
        <f t="shared" si="4"/>
        <v>0</v>
      </c>
      <c r="I51" s="279"/>
    </row>
    <row r="52" spans="1:9" ht="2.25" customHeight="1">
      <c r="A52" s="3"/>
      <c r="B52" s="4"/>
      <c r="C52" s="4"/>
      <c r="D52" s="4"/>
      <c r="E52" s="4"/>
      <c r="F52" s="4"/>
      <c r="G52" s="4"/>
      <c r="H52" s="14"/>
      <c r="I52" s="4"/>
    </row>
    <row r="53" spans="1:9" ht="9" customHeight="1">
      <c r="A53" s="110" t="s">
        <v>346</v>
      </c>
      <c r="B53" s="4"/>
      <c r="C53" s="111">
        <f>+C10+C34</f>
        <v>23223128209</v>
      </c>
      <c r="D53" s="111">
        <f aca="true" t="shared" si="6" ref="D53:I53">+D10+D34</f>
        <v>1162050655.76</v>
      </c>
      <c r="E53" s="111">
        <f t="shared" si="6"/>
        <v>24385178864.760002</v>
      </c>
      <c r="F53" s="111">
        <f t="shared" si="6"/>
        <v>11384563697.330002</v>
      </c>
      <c r="G53" s="111">
        <f t="shared" si="6"/>
        <v>11197318178.29</v>
      </c>
      <c r="H53" s="280">
        <f t="shared" si="6"/>
        <v>13000615167.43</v>
      </c>
      <c r="I53" s="281">
        <f t="shared" si="6"/>
        <v>0</v>
      </c>
    </row>
    <row r="54" spans="1:9" ht="2.25" customHeight="1">
      <c r="A54" s="1"/>
      <c r="B54" s="5"/>
      <c r="C54" s="5"/>
      <c r="D54" s="5"/>
      <c r="E54" s="5"/>
      <c r="F54" s="5"/>
      <c r="G54" s="5"/>
      <c r="H54" s="2"/>
      <c r="I54" s="5"/>
    </row>
    <row r="55" ht="3.75" customHeight="1"/>
  </sheetData>
  <sheetProtection/>
  <mergeCells count="50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4:I34"/>
    <mergeCell ref="H35:I35"/>
    <mergeCell ref="H47:I47"/>
    <mergeCell ref="H36:I36"/>
    <mergeCell ref="H37:I37"/>
    <mergeCell ref="H38:I38"/>
    <mergeCell ref="H39:I39"/>
    <mergeCell ref="H40:I40"/>
    <mergeCell ref="H41:I41"/>
    <mergeCell ref="H48:I48"/>
    <mergeCell ref="H49:I49"/>
    <mergeCell ref="H50:I50"/>
    <mergeCell ref="H51:I51"/>
    <mergeCell ref="H53:I53"/>
    <mergeCell ref="H42:I42"/>
    <mergeCell ref="H43:I43"/>
    <mergeCell ref="H44:I44"/>
    <mergeCell ref="H45:I45"/>
    <mergeCell ref="H46:I46"/>
  </mergeCells>
  <printOptions horizontalCentered="1"/>
  <pageMargins left="0.2755905511811024" right="0.1968503937007874" top="0.5905511811023623" bottom="0.5905511811023623" header="0" footer="0"/>
  <pageSetup fitToHeight="1" fitToWidth="1" horizontalDpi="600" verticalDpi="600" orientation="portrait" scale="89" r:id="rId1"/>
  <ignoredErrors>
    <ignoredError sqref="C13:G1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93"/>
  <sheetViews>
    <sheetView showGridLines="0" zoomScalePageLayoutView="0" workbookViewId="0" topLeftCell="A1">
      <selection activeCell="A1" sqref="A1:I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3.7109375" style="0" customWidth="1"/>
    <col min="4" max="4" width="12.00390625" style="0" customWidth="1"/>
    <col min="5" max="5" width="13.7109375" style="0" customWidth="1"/>
    <col min="6" max="6" width="12.8515625" style="0" customWidth="1"/>
    <col min="7" max="7" width="12.7109375" style="0" customWidth="1"/>
    <col min="8" max="8" width="7.57421875" style="0" customWidth="1"/>
    <col min="9" max="9" width="5.7109375" style="0" customWidth="1"/>
  </cols>
  <sheetData>
    <row r="1" spans="1:9" ht="12" customHeight="1">
      <c r="A1" s="236" t="s">
        <v>386</v>
      </c>
      <c r="B1" s="237"/>
      <c r="C1" s="237"/>
      <c r="D1" s="237"/>
      <c r="E1" s="237"/>
      <c r="F1" s="237"/>
      <c r="G1" s="237"/>
      <c r="H1" s="237"/>
      <c r="I1" s="238"/>
    </row>
    <row r="2" spans="1:9" ht="11.25" customHeight="1">
      <c r="A2" s="239"/>
      <c r="B2" s="240"/>
      <c r="C2" s="240"/>
      <c r="D2" s="240"/>
      <c r="E2" s="240"/>
      <c r="F2" s="240"/>
      <c r="G2" s="240"/>
      <c r="H2" s="240"/>
      <c r="I2" s="241"/>
    </row>
    <row r="3" spans="1:9" ht="11.25" customHeight="1">
      <c r="A3" s="239"/>
      <c r="B3" s="240"/>
      <c r="C3" s="240"/>
      <c r="D3" s="240"/>
      <c r="E3" s="240"/>
      <c r="F3" s="240"/>
      <c r="G3" s="240"/>
      <c r="H3" s="240"/>
      <c r="I3" s="241"/>
    </row>
    <row r="4" spans="1:9" ht="11.25" customHeight="1">
      <c r="A4" s="239"/>
      <c r="B4" s="240"/>
      <c r="C4" s="240"/>
      <c r="D4" s="240"/>
      <c r="E4" s="240"/>
      <c r="F4" s="240"/>
      <c r="G4" s="240"/>
      <c r="H4" s="240"/>
      <c r="I4" s="241"/>
    </row>
    <row r="5" spans="1:9" ht="15.75" customHeight="1">
      <c r="A5" s="242"/>
      <c r="B5" s="243"/>
      <c r="C5" s="243"/>
      <c r="D5" s="243"/>
      <c r="E5" s="243"/>
      <c r="F5" s="243"/>
      <c r="G5" s="243"/>
      <c r="H5" s="243"/>
      <c r="I5" s="244"/>
    </row>
    <row r="6" spans="1:9" ht="12.75">
      <c r="A6" s="268" t="s">
        <v>0</v>
      </c>
      <c r="B6" s="269"/>
      <c r="C6" s="274" t="s">
        <v>267</v>
      </c>
      <c r="D6" s="274"/>
      <c r="E6" s="274"/>
      <c r="F6" s="274"/>
      <c r="G6" s="274"/>
      <c r="H6" s="275" t="s">
        <v>268</v>
      </c>
      <c r="I6" s="275"/>
    </row>
    <row r="7" spans="1:9" ht="12.75">
      <c r="A7" s="270"/>
      <c r="B7" s="271"/>
      <c r="C7" s="276" t="s">
        <v>269</v>
      </c>
      <c r="D7" s="274" t="s">
        <v>270</v>
      </c>
      <c r="E7" s="276" t="s">
        <v>271</v>
      </c>
      <c r="F7" s="276" t="s">
        <v>160</v>
      </c>
      <c r="G7" s="276" t="s">
        <v>177</v>
      </c>
      <c r="H7" s="275"/>
      <c r="I7" s="275"/>
    </row>
    <row r="8" spans="1:9" ht="12.75">
      <c r="A8" s="272"/>
      <c r="B8" s="273"/>
      <c r="C8" s="277"/>
      <c r="D8" s="274"/>
      <c r="E8" s="277"/>
      <c r="F8" s="277"/>
      <c r="G8" s="277"/>
      <c r="H8" s="275"/>
      <c r="I8" s="275"/>
    </row>
    <row r="9" spans="1:9" ht="2.25" customHeight="1">
      <c r="A9" s="102"/>
      <c r="B9" s="70"/>
      <c r="C9" s="70"/>
      <c r="D9" s="70"/>
      <c r="E9" s="70"/>
      <c r="F9" s="70"/>
      <c r="G9" s="70"/>
      <c r="H9" s="73"/>
      <c r="I9" s="70"/>
    </row>
    <row r="10" spans="1:9" ht="2.25" customHeight="1">
      <c r="A10" s="3"/>
      <c r="B10" s="4"/>
      <c r="C10" s="4"/>
      <c r="D10" s="4"/>
      <c r="E10" s="4"/>
      <c r="F10" s="4"/>
      <c r="G10" s="4"/>
      <c r="H10" s="14"/>
      <c r="I10" s="4"/>
    </row>
    <row r="11" spans="1:9" ht="9" customHeight="1">
      <c r="A11" s="110" t="s">
        <v>387</v>
      </c>
      <c r="B11" s="4"/>
      <c r="C11" s="111">
        <f>+C13+C23+C32+C43</f>
        <v>11283407831</v>
      </c>
      <c r="D11" s="111">
        <f aca="true" t="shared" si="0" ref="D11:I11">+D13+D23+D32+D43</f>
        <v>34852139.87999999</v>
      </c>
      <c r="E11" s="111">
        <f>+E13+E23+E32+E43</f>
        <v>11318259970.880001</v>
      </c>
      <c r="F11" s="111">
        <f t="shared" si="0"/>
        <v>5272262717.99</v>
      </c>
      <c r="G11" s="111">
        <f t="shared" si="0"/>
        <v>5087287515.16</v>
      </c>
      <c r="H11" s="280">
        <f t="shared" si="0"/>
        <v>6045997252.89</v>
      </c>
      <c r="I11" s="281">
        <f t="shared" si="0"/>
        <v>0</v>
      </c>
    </row>
    <row r="12" spans="1:9" ht="2.25" customHeight="1">
      <c r="A12" s="3"/>
      <c r="B12" s="4"/>
      <c r="C12" s="4"/>
      <c r="D12" s="4"/>
      <c r="E12" s="4"/>
      <c r="F12" s="4"/>
      <c r="G12" s="4"/>
      <c r="H12" s="14"/>
      <c r="I12" s="4"/>
    </row>
    <row r="13" spans="1:9" s="19" customFormat="1" ht="9" customHeight="1">
      <c r="A13" s="110" t="s">
        <v>388</v>
      </c>
      <c r="B13" s="116"/>
      <c r="C13" s="111">
        <f aca="true" t="shared" si="1" ref="C13:I13">SUM(C14:C21)</f>
        <v>3814269622.5700006</v>
      </c>
      <c r="D13" s="111">
        <f t="shared" si="1"/>
        <v>-41522424.96</v>
      </c>
      <c r="E13" s="111">
        <f t="shared" si="1"/>
        <v>3772747197.61</v>
      </c>
      <c r="F13" s="111">
        <f t="shared" si="1"/>
        <v>1966609718.6599998</v>
      </c>
      <c r="G13" s="111">
        <f t="shared" si="1"/>
        <v>1910228784.99</v>
      </c>
      <c r="H13" s="280">
        <f t="shared" si="1"/>
        <v>1806137478.9500003</v>
      </c>
      <c r="I13" s="281">
        <f t="shared" si="1"/>
        <v>0</v>
      </c>
    </row>
    <row r="14" spans="1:9" s="19" customFormat="1" ht="9" customHeight="1">
      <c r="A14" s="113" t="s">
        <v>389</v>
      </c>
      <c r="B14" s="21"/>
      <c r="C14" s="114">
        <v>337546852.5</v>
      </c>
      <c r="D14" s="114">
        <v>0</v>
      </c>
      <c r="E14" s="114">
        <f>SUM(C14:D14)</f>
        <v>337546852.5</v>
      </c>
      <c r="F14" s="114">
        <v>177665034</v>
      </c>
      <c r="G14" s="114">
        <v>173846866</v>
      </c>
      <c r="H14" s="278">
        <f>+E14-F14</f>
        <v>159881818.5</v>
      </c>
      <c r="I14" s="279"/>
    </row>
    <row r="15" spans="1:9" s="19" customFormat="1" ht="9" customHeight="1">
      <c r="A15" s="113" t="s">
        <v>390</v>
      </c>
      <c r="B15" s="21"/>
      <c r="C15" s="114">
        <v>1162085699.88</v>
      </c>
      <c r="D15" s="114">
        <v>-4290139.54</v>
      </c>
      <c r="E15" s="114">
        <f aca="true" t="shared" si="2" ref="E15:E21">SUM(C15:D15)</f>
        <v>1157795560.3400002</v>
      </c>
      <c r="F15" s="114">
        <v>658064285.07</v>
      </c>
      <c r="G15" s="114">
        <v>638398026.33</v>
      </c>
      <c r="H15" s="278">
        <f aca="true" t="shared" si="3" ref="H15:H21">+E15-F15</f>
        <v>499731275.2700001</v>
      </c>
      <c r="I15" s="279"/>
    </row>
    <row r="16" spans="1:9" s="19" customFormat="1" ht="9" customHeight="1">
      <c r="A16" s="113" t="s">
        <v>391</v>
      </c>
      <c r="B16" s="21"/>
      <c r="C16" s="114">
        <v>516262668.49</v>
      </c>
      <c r="D16" s="114">
        <v>14123138.48</v>
      </c>
      <c r="E16" s="114">
        <f t="shared" si="2"/>
        <v>530385806.97</v>
      </c>
      <c r="F16" s="114">
        <v>229684937.93</v>
      </c>
      <c r="G16" s="114">
        <v>222725478.6</v>
      </c>
      <c r="H16" s="278">
        <f t="shared" si="3"/>
        <v>300700869.04</v>
      </c>
      <c r="I16" s="279"/>
    </row>
    <row r="17" spans="1:9" s="19" customFormat="1" ht="9" customHeight="1">
      <c r="A17" s="113" t="s">
        <v>392</v>
      </c>
      <c r="B17" s="21"/>
      <c r="C17" s="114">
        <v>0</v>
      </c>
      <c r="D17" s="114">
        <v>0</v>
      </c>
      <c r="E17" s="114">
        <f t="shared" si="2"/>
        <v>0</v>
      </c>
      <c r="F17" s="114">
        <v>0</v>
      </c>
      <c r="G17" s="114">
        <v>0</v>
      </c>
      <c r="H17" s="278">
        <f t="shared" si="3"/>
        <v>0</v>
      </c>
      <c r="I17" s="279"/>
    </row>
    <row r="18" spans="1:9" s="19" customFormat="1" ht="9" customHeight="1">
      <c r="A18" s="113" t="s">
        <v>393</v>
      </c>
      <c r="B18" s="21"/>
      <c r="C18" s="114">
        <v>775393985.97</v>
      </c>
      <c r="D18" s="114">
        <v>-18905827.41</v>
      </c>
      <c r="E18" s="114">
        <f t="shared" si="2"/>
        <v>756488158.5600001</v>
      </c>
      <c r="F18" s="114">
        <v>361427675.57</v>
      </c>
      <c r="G18" s="114">
        <v>355317564.18</v>
      </c>
      <c r="H18" s="278">
        <f t="shared" si="3"/>
        <v>395060482.99000007</v>
      </c>
      <c r="I18" s="279"/>
    </row>
    <row r="19" spans="1:9" s="19" customFormat="1" ht="9" customHeight="1">
      <c r="A19" s="113" t="s">
        <v>394</v>
      </c>
      <c r="B19" s="21"/>
      <c r="C19" s="114">
        <v>0</v>
      </c>
      <c r="D19" s="114">
        <v>0</v>
      </c>
      <c r="E19" s="114">
        <f t="shared" si="2"/>
        <v>0</v>
      </c>
      <c r="F19" s="114">
        <v>0</v>
      </c>
      <c r="G19" s="114">
        <v>0</v>
      </c>
      <c r="H19" s="278">
        <f t="shared" si="3"/>
        <v>0</v>
      </c>
      <c r="I19" s="279"/>
    </row>
    <row r="20" spans="1:9" s="19" customFormat="1" ht="9" customHeight="1">
      <c r="A20" s="113" t="s">
        <v>395</v>
      </c>
      <c r="B20" s="21"/>
      <c r="C20" s="114">
        <v>665070177.47</v>
      </c>
      <c r="D20" s="114">
        <v>-25776498.7</v>
      </c>
      <c r="E20" s="114">
        <f t="shared" si="2"/>
        <v>639293678.77</v>
      </c>
      <c r="F20" s="114">
        <v>314904125.78</v>
      </c>
      <c r="G20" s="114">
        <v>304405654.78</v>
      </c>
      <c r="H20" s="278">
        <f t="shared" si="3"/>
        <v>324389552.99</v>
      </c>
      <c r="I20" s="279"/>
    </row>
    <row r="21" spans="1:9" s="19" customFormat="1" ht="9" customHeight="1">
      <c r="A21" s="113" t="s">
        <v>396</v>
      </c>
      <c r="B21" s="21"/>
      <c r="C21" s="114">
        <v>357910238.26</v>
      </c>
      <c r="D21" s="114">
        <v>-6673097.79</v>
      </c>
      <c r="E21" s="114">
        <f t="shared" si="2"/>
        <v>351237140.46999997</v>
      </c>
      <c r="F21" s="114">
        <v>224863660.31</v>
      </c>
      <c r="G21" s="114">
        <v>215535195.1</v>
      </c>
      <c r="H21" s="278">
        <f t="shared" si="3"/>
        <v>126373480.15999997</v>
      </c>
      <c r="I21" s="279"/>
    </row>
    <row r="22" spans="1:9" s="19" customFormat="1" ht="2.25" customHeight="1">
      <c r="A22" s="75"/>
      <c r="B22" s="21"/>
      <c r="C22" s="21"/>
      <c r="D22" s="21"/>
      <c r="E22" s="21"/>
      <c r="F22" s="21"/>
      <c r="G22" s="21"/>
      <c r="H22" s="22"/>
      <c r="I22" s="21"/>
    </row>
    <row r="23" spans="1:9" s="19" customFormat="1" ht="9" customHeight="1">
      <c r="A23" s="110" t="s">
        <v>397</v>
      </c>
      <c r="B23" s="116"/>
      <c r="C23" s="111">
        <f aca="true" t="shared" si="4" ref="C23:I23">SUM(C24:C30)</f>
        <v>4039730039.52</v>
      </c>
      <c r="D23" s="111">
        <f t="shared" si="4"/>
        <v>82587645.19999999</v>
      </c>
      <c r="E23" s="111">
        <f t="shared" si="4"/>
        <v>4122317684.7200003</v>
      </c>
      <c r="F23" s="111">
        <f t="shared" si="4"/>
        <v>1675737992.02</v>
      </c>
      <c r="G23" s="111">
        <f t="shared" si="4"/>
        <v>1577336003.8100002</v>
      </c>
      <c r="H23" s="280">
        <f t="shared" si="4"/>
        <v>2446579692.7</v>
      </c>
      <c r="I23" s="281">
        <f t="shared" si="4"/>
        <v>0</v>
      </c>
    </row>
    <row r="24" spans="1:9" s="19" customFormat="1" ht="9" customHeight="1">
      <c r="A24" s="113" t="s">
        <v>398</v>
      </c>
      <c r="B24" s="21"/>
      <c r="C24" s="114">
        <v>28252574.8</v>
      </c>
      <c r="D24" s="114">
        <v>2906611.37</v>
      </c>
      <c r="E24" s="114">
        <f>SUM(C24:D24)</f>
        <v>31159186.17</v>
      </c>
      <c r="F24" s="114">
        <v>12274324.58</v>
      </c>
      <c r="G24" s="114">
        <v>11874138.32</v>
      </c>
      <c r="H24" s="278">
        <f aca="true" t="shared" si="5" ref="H24:H30">+E24-F24</f>
        <v>18884861.590000004</v>
      </c>
      <c r="I24" s="279"/>
    </row>
    <row r="25" spans="1:9" s="19" customFormat="1" ht="9" customHeight="1">
      <c r="A25" s="113" t="s">
        <v>399</v>
      </c>
      <c r="B25" s="21"/>
      <c r="C25" s="114">
        <v>1274955225.29</v>
      </c>
      <c r="D25" s="114">
        <v>-39868617</v>
      </c>
      <c r="E25" s="114">
        <f aca="true" t="shared" si="6" ref="E25:E30">SUM(C25:D25)</f>
        <v>1235086608.29</v>
      </c>
      <c r="F25" s="114">
        <v>58154167.32</v>
      </c>
      <c r="G25" s="114">
        <v>54663018.92</v>
      </c>
      <c r="H25" s="278">
        <f t="shared" si="5"/>
        <v>1176932440.97</v>
      </c>
      <c r="I25" s="279"/>
    </row>
    <row r="26" spans="1:9" s="19" customFormat="1" ht="9" customHeight="1">
      <c r="A26" s="113" t="s">
        <v>400</v>
      </c>
      <c r="B26" s="21"/>
      <c r="C26" s="114">
        <v>322302212.5</v>
      </c>
      <c r="D26" s="114">
        <v>0</v>
      </c>
      <c r="E26" s="114">
        <f t="shared" si="6"/>
        <v>322302212.5</v>
      </c>
      <c r="F26" s="114">
        <v>334169790.03</v>
      </c>
      <c r="G26" s="114">
        <v>330565865.57</v>
      </c>
      <c r="H26" s="278">
        <f t="shared" si="5"/>
        <v>-11867577.529999971</v>
      </c>
      <c r="I26" s="279"/>
    </row>
    <row r="27" spans="1:9" s="19" customFormat="1" ht="9" customHeight="1">
      <c r="A27" s="113" t="s">
        <v>401</v>
      </c>
      <c r="B27" s="21"/>
      <c r="C27" s="114">
        <v>244326505.7</v>
      </c>
      <c r="D27" s="114">
        <v>-420577.22</v>
      </c>
      <c r="E27" s="114">
        <f t="shared" si="6"/>
        <v>243905928.48</v>
      </c>
      <c r="F27" s="114">
        <v>174181175.58</v>
      </c>
      <c r="G27" s="114">
        <v>168641464.24</v>
      </c>
      <c r="H27" s="278">
        <f t="shared" si="5"/>
        <v>69724752.89999998</v>
      </c>
      <c r="I27" s="279"/>
    </row>
    <row r="28" spans="1:9" s="19" customFormat="1" ht="9" customHeight="1">
      <c r="A28" s="113" t="s">
        <v>402</v>
      </c>
      <c r="B28" s="21"/>
      <c r="C28" s="114">
        <v>1423457212.9</v>
      </c>
      <c r="D28" s="114">
        <v>88879839.46</v>
      </c>
      <c r="E28" s="114">
        <f t="shared" si="6"/>
        <v>1512337052.3600001</v>
      </c>
      <c r="F28" s="114">
        <v>736676171.95</v>
      </c>
      <c r="G28" s="114">
        <v>729315189.35</v>
      </c>
      <c r="H28" s="278">
        <f t="shared" si="5"/>
        <v>775660880.4100001</v>
      </c>
      <c r="I28" s="279"/>
    </row>
    <row r="29" spans="1:9" s="19" customFormat="1" ht="9" customHeight="1">
      <c r="A29" s="113" t="s">
        <v>403</v>
      </c>
      <c r="B29" s="21"/>
      <c r="C29" s="114">
        <v>746436308.33</v>
      </c>
      <c r="D29" s="114">
        <v>31090388.59</v>
      </c>
      <c r="E29" s="114">
        <f t="shared" si="6"/>
        <v>777526696.9200001</v>
      </c>
      <c r="F29" s="114">
        <v>360282362.56</v>
      </c>
      <c r="G29" s="114">
        <v>282276327.41</v>
      </c>
      <c r="H29" s="278">
        <f t="shared" si="5"/>
        <v>417244334.3600001</v>
      </c>
      <c r="I29" s="279"/>
    </row>
    <row r="30" spans="1:9" s="19" customFormat="1" ht="9" customHeight="1">
      <c r="A30" s="113" t="s">
        <v>404</v>
      </c>
      <c r="B30" s="21"/>
      <c r="C30" s="114">
        <v>0</v>
      </c>
      <c r="D30" s="114">
        <v>0</v>
      </c>
      <c r="E30" s="114">
        <f t="shared" si="6"/>
        <v>0</v>
      </c>
      <c r="F30" s="114">
        <v>0</v>
      </c>
      <c r="G30" s="114">
        <v>0</v>
      </c>
      <c r="H30" s="278">
        <f t="shared" si="5"/>
        <v>0</v>
      </c>
      <c r="I30" s="279"/>
    </row>
    <row r="31" spans="1:9" s="19" customFormat="1" ht="2.25" customHeight="1">
      <c r="A31" s="75"/>
      <c r="B31" s="21"/>
      <c r="C31" s="21"/>
      <c r="D31" s="21"/>
      <c r="E31" s="21"/>
      <c r="F31" s="21"/>
      <c r="G31" s="21"/>
      <c r="H31" s="22"/>
      <c r="I31" s="21"/>
    </row>
    <row r="32" spans="1:9" s="19" customFormat="1" ht="9" customHeight="1">
      <c r="A32" s="110" t="s">
        <v>405</v>
      </c>
      <c r="B32" s="116"/>
      <c r="C32" s="111">
        <f aca="true" t="shared" si="7" ref="C32:I32">SUM(C33:C41)</f>
        <v>571432800.8599999</v>
      </c>
      <c r="D32" s="111">
        <f t="shared" si="7"/>
        <v>-6213080.36</v>
      </c>
      <c r="E32" s="111">
        <f t="shared" si="7"/>
        <v>565219720.5</v>
      </c>
      <c r="F32" s="111">
        <f t="shared" si="7"/>
        <v>194808237.38</v>
      </c>
      <c r="G32" s="111">
        <f t="shared" si="7"/>
        <v>171338944.76</v>
      </c>
      <c r="H32" s="280">
        <f t="shared" si="7"/>
        <v>370411483.12</v>
      </c>
      <c r="I32" s="281">
        <f t="shared" si="7"/>
        <v>0</v>
      </c>
    </row>
    <row r="33" spans="1:9" s="19" customFormat="1" ht="9" customHeight="1">
      <c r="A33" s="113" t="s">
        <v>406</v>
      </c>
      <c r="B33" s="21"/>
      <c r="C33" s="114">
        <v>123037117.43</v>
      </c>
      <c r="D33" s="114">
        <v>339437.12</v>
      </c>
      <c r="E33" s="114">
        <f>SUM(C33:D33)</f>
        <v>123376554.55000001</v>
      </c>
      <c r="F33" s="114">
        <v>49531570.66</v>
      </c>
      <c r="G33" s="114">
        <v>48467266.41</v>
      </c>
      <c r="H33" s="278">
        <f aca="true" t="shared" si="8" ref="H33:H41">+E33-F33</f>
        <v>73844983.89000002</v>
      </c>
      <c r="I33" s="279"/>
    </row>
    <row r="34" spans="1:9" s="19" customFormat="1" ht="9" customHeight="1">
      <c r="A34" s="113" t="s">
        <v>407</v>
      </c>
      <c r="B34" s="21"/>
      <c r="C34" s="114">
        <v>109856387.46</v>
      </c>
      <c r="D34" s="114">
        <v>-1479924.41</v>
      </c>
      <c r="E34" s="114">
        <f aca="true" t="shared" si="9" ref="E34:E39">SUM(C34:D34)</f>
        <v>108376463.05</v>
      </c>
      <c r="F34" s="114">
        <v>45078843.43</v>
      </c>
      <c r="G34" s="114">
        <v>23765178.47</v>
      </c>
      <c r="H34" s="278">
        <f t="shared" si="8"/>
        <v>63297619.62</v>
      </c>
      <c r="I34" s="279"/>
    </row>
    <row r="35" spans="1:9" s="19" customFormat="1" ht="9" customHeight="1">
      <c r="A35" s="113" t="s">
        <v>408</v>
      </c>
      <c r="B35" s="21"/>
      <c r="C35" s="114">
        <v>0</v>
      </c>
      <c r="D35" s="114">
        <v>0</v>
      </c>
      <c r="E35" s="114">
        <f t="shared" si="9"/>
        <v>0</v>
      </c>
      <c r="F35" s="114">
        <v>0</v>
      </c>
      <c r="G35" s="114">
        <v>0</v>
      </c>
      <c r="H35" s="278">
        <f t="shared" si="8"/>
        <v>0</v>
      </c>
      <c r="I35" s="279"/>
    </row>
    <row r="36" spans="1:9" s="19" customFormat="1" ht="9" customHeight="1">
      <c r="A36" s="113" t="s">
        <v>409</v>
      </c>
      <c r="B36" s="21"/>
      <c r="C36" s="114">
        <v>0</v>
      </c>
      <c r="D36" s="114">
        <v>0</v>
      </c>
      <c r="E36" s="114">
        <f t="shared" si="9"/>
        <v>0</v>
      </c>
      <c r="F36" s="114">
        <v>0</v>
      </c>
      <c r="G36" s="114">
        <v>0</v>
      </c>
      <c r="H36" s="278">
        <f t="shared" si="8"/>
        <v>0</v>
      </c>
      <c r="I36" s="279"/>
    </row>
    <row r="37" spans="1:9" s="19" customFormat="1" ht="9" customHeight="1">
      <c r="A37" s="113" t="s">
        <v>410</v>
      </c>
      <c r="B37" s="21"/>
      <c r="C37" s="114">
        <v>107829287.53</v>
      </c>
      <c r="D37" s="114">
        <v>-7007.61</v>
      </c>
      <c r="E37" s="114">
        <f t="shared" si="9"/>
        <v>107822279.92</v>
      </c>
      <c r="F37" s="114">
        <v>43542698.47</v>
      </c>
      <c r="G37" s="114">
        <v>42850572.35</v>
      </c>
      <c r="H37" s="278">
        <f t="shared" si="8"/>
        <v>64279581.45</v>
      </c>
      <c r="I37" s="279"/>
    </row>
    <row r="38" spans="1:9" s="19" customFormat="1" ht="9" customHeight="1">
      <c r="A38" s="113" t="s">
        <v>411</v>
      </c>
      <c r="B38" s="21"/>
      <c r="C38" s="114">
        <v>0</v>
      </c>
      <c r="D38" s="114">
        <v>0</v>
      </c>
      <c r="E38" s="114">
        <f t="shared" si="9"/>
        <v>0</v>
      </c>
      <c r="F38" s="114">
        <v>0</v>
      </c>
      <c r="G38" s="114">
        <v>0</v>
      </c>
      <c r="H38" s="278">
        <f t="shared" si="8"/>
        <v>0</v>
      </c>
      <c r="I38" s="279"/>
    </row>
    <row r="39" spans="1:9" s="19" customFormat="1" ht="9" customHeight="1">
      <c r="A39" s="113" t="s">
        <v>412</v>
      </c>
      <c r="B39" s="21"/>
      <c r="C39" s="114">
        <v>219900084.94</v>
      </c>
      <c r="D39" s="114">
        <v>-5065585.46</v>
      </c>
      <c r="E39" s="114">
        <f t="shared" si="9"/>
        <v>214834499.48</v>
      </c>
      <c r="F39" s="114">
        <v>52909517.35</v>
      </c>
      <c r="G39" s="114">
        <v>52510320.06</v>
      </c>
      <c r="H39" s="278">
        <f t="shared" si="8"/>
        <v>161924982.13</v>
      </c>
      <c r="I39" s="279"/>
    </row>
    <row r="40" spans="1:9" s="19" customFormat="1" ht="9" customHeight="1">
      <c r="A40" s="113" t="s">
        <v>413</v>
      </c>
      <c r="B40" s="21"/>
      <c r="C40" s="114">
        <v>10809923.5</v>
      </c>
      <c r="D40" s="114">
        <v>0</v>
      </c>
      <c r="E40" s="114">
        <f>SUM(C40:D40)</f>
        <v>10809923.5</v>
      </c>
      <c r="F40" s="114">
        <v>3745607.47</v>
      </c>
      <c r="G40" s="114">
        <v>3745607.47</v>
      </c>
      <c r="H40" s="278">
        <f t="shared" si="8"/>
        <v>7064316.029999999</v>
      </c>
      <c r="I40" s="279"/>
    </row>
    <row r="41" spans="1:9" s="19" customFormat="1" ht="9" customHeight="1">
      <c r="A41" s="113" t="s">
        <v>414</v>
      </c>
      <c r="B41" s="21"/>
      <c r="C41" s="114">
        <v>0</v>
      </c>
      <c r="D41" s="114">
        <v>0</v>
      </c>
      <c r="E41" s="114">
        <f>SUM(C41:D41)</f>
        <v>0</v>
      </c>
      <c r="F41" s="114">
        <v>0</v>
      </c>
      <c r="G41" s="114">
        <v>0</v>
      </c>
      <c r="H41" s="278">
        <f t="shared" si="8"/>
        <v>0</v>
      </c>
      <c r="I41" s="279"/>
    </row>
    <row r="42" spans="1:9" s="19" customFormat="1" ht="2.25" customHeight="1">
      <c r="A42" s="75"/>
      <c r="B42" s="21"/>
      <c r="C42" s="21"/>
      <c r="D42" s="21"/>
      <c r="E42" s="21"/>
      <c r="F42" s="21"/>
      <c r="G42" s="21"/>
      <c r="H42" s="22"/>
      <c r="I42" s="21"/>
    </row>
    <row r="43" spans="1:9" s="19" customFormat="1" ht="9" customHeight="1">
      <c r="A43" s="110" t="s">
        <v>415</v>
      </c>
      <c r="B43" s="116"/>
      <c r="C43" s="111">
        <f aca="true" t="shared" si="10" ref="C43:I43">SUM(C44:C48)</f>
        <v>2857975368.05</v>
      </c>
      <c r="D43" s="111">
        <f t="shared" si="10"/>
        <v>0</v>
      </c>
      <c r="E43" s="111">
        <f t="shared" si="10"/>
        <v>2857975368.05</v>
      </c>
      <c r="F43" s="111">
        <f t="shared" si="10"/>
        <v>1435106769.9299998</v>
      </c>
      <c r="G43" s="111">
        <f t="shared" si="10"/>
        <v>1428383781.6</v>
      </c>
      <c r="H43" s="280">
        <f t="shared" si="10"/>
        <v>1422868598.1200001</v>
      </c>
      <c r="I43" s="281">
        <f t="shared" si="10"/>
        <v>0</v>
      </c>
    </row>
    <row r="44" spans="1:9" s="19" customFormat="1" ht="9" customHeight="1">
      <c r="A44" s="113" t="s">
        <v>416</v>
      </c>
      <c r="B44" s="21"/>
      <c r="C44" s="114">
        <v>491368660.05</v>
      </c>
      <c r="D44" s="114">
        <v>0</v>
      </c>
      <c r="E44" s="114">
        <f>SUM(C44:D44)</f>
        <v>491368660.05</v>
      </c>
      <c r="F44" s="114">
        <v>164106884.36</v>
      </c>
      <c r="G44" s="114">
        <v>164106884.36</v>
      </c>
      <c r="H44" s="278">
        <f aca="true" t="shared" si="11" ref="H44:H50">+E44-F44</f>
        <v>327261775.69</v>
      </c>
      <c r="I44" s="279"/>
    </row>
    <row r="45" spans="1:9" s="19" customFormat="1" ht="9" customHeight="1">
      <c r="A45" s="282" t="s">
        <v>417</v>
      </c>
      <c r="B45" s="21"/>
      <c r="C45" s="283">
        <v>2366606708</v>
      </c>
      <c r="D45" s="284">
        <v>0</v>
      </c>
      <c r="E45" s="284">
        <f>SUM(C45:D46)</f>
        <v>2366606708</v>
      </c>
      <c r="F45" s="284">
        <v>1270999885.57</v>
      </c>
      <c r="G45" s="284">
        <v>1264276897.24</v>
      </c>
      <c r="H45" s="278">
        <f t="shared" si="11"/>
        <v>1095606822.43</v>
      </c>
      <c r="I45" s="279"/>
    </row>
    <row r="46" spans="1:9" s="19" customFormat="1" ht="9" customHeight="1">
      <c r="A46" s="282"/>
      <c r="B46" s="21"/>
      <c r="C46" s="283"/>
      <c r="D46" s="284"/>
      <c r="E46" s="284"/>
      <c r="F46" s="284"/>
      <c r="G46" s="284"/>
      <c r="H46" s="278">
        <f t="shared" si="11"/>
        <v>0</v>
      </c>
      <c r="I46" s="279"/>
    </row>
    <row r="47" spans="1:9" s="19" customFormat="1" ht="9" customHeight="1">
      <c r="A47" s="113" t="s">
        <v>418</v>
      </c>
      <c r="B47" s="21"/>
      <c r="C47" s="114">
        <v>0</v>
      </c>
      <c r="D47" s="114">
        <v>0</v>
      </c>
      <c r="E47" s="114">
        <f>SUM(C47:D47)</f>
        <v>0</v>
      </c>
      <c r="F47" s="114">
        <v>0</v>
      </c>
      <c r="G47" s="114">
        <v>0</v>
      </c>
      <c r="H47" s="278">
        <f t="shared" si="11"/>
        <v>0</v>
      </c>
      <c r="I47" s="279"/>
    </row>
    <row r="48" spans="1:9" s="19" customFormat="1" ht="9" customHeight="1">
      <c r="A48" s="113" t="s">
        <v>419</v>
      </c>
      <c r="B48" s="21"/>
      <c r="C48" s="114">
        <v>0</v>
      </c>
      <c r="D48" s="114">
        <v>0</v>
      </c>
      <c r="E48" s="114">
        <f>SUM(C48:D48)</f>
        <v>0</v>
      </c>
      <c r="F48" s="114">
        <v>0</v>
      </c>
      <c r="G48" s="114">
        <v>0</v>
      </c>
      <c r="H48" s="278">
        <f t="shared" si="11"/>
        <v>0</v>
      </c>
      <c r="I48" s="279"/>
    </row>
    <row r="49" spans="1:9" ht="2.25" customHeight="1">
      <c r="A49" s="3"/>
      <c r="B49" s="4"/>
      <c r="C49" s="4"/>
      <c r="D49" s="4"/>
      <c r="E49" s="4"/>
      <c r="F49" s="4"/>
      <c r="G49" s="4"/>
      <c r="H49" s="278">
        <f t="shared" si="11"/>
        <v>0</v>
      </c>
      <c r="I49" s="279"/>
    </row>
    <row r="50" spans="1:9" ht="2.25" customHeight="1">
      <c r="A50" s="3"/>
      <c r="B50" s="4"/>
      <c r="C50" s="4"/>
      <c r="D50" s="4"/>
      <c r="E50" s="4"/>
      <c r="F50" s="4"/>
      <c r="G50" s="4"/>
      <c r="H50" s="278">
        <f t="shared" si="11"/>
        <v>0</v>
      </c>
      <c r="I50" s="279"/>
    </row>
    <row r="51" spans="1:9" ht="9" customHeight="1">
      <c r="A51" s="110" t="s">
        <v>420</v>
      </c>
      <c r="B51" s="4"/>
      <c r="C51" s="111">
        <f aca="true" t="shared" si="12" ref="C51:H51">+C53+C63+C72+C83</f>
        <v>11939720378</v>
      </c>
      <c r="D51" s="111">
        <f t="shared" si="12"/>
        <v>1127198515.8799999</v>
      </c>
      <c r="E51" s="111">
        <f t="shared" si="12"/>
        <v>13066918893.88</v>
      </c>
      <c r="F51" s="111">
        <f t="shared" si="12"/>
        <v>6112300979.34</v>
      </c>
      <c r="G51" s="111">
        <f t="shared" si="12"/>
        <v>6110030663.13</v>
      </c>
      <c r="H51" s="280">
        <f t="shared" si="12"/>
        <v>6954617914.540001</v>
      </c>
      <c r="I51" s="281"/>
    </row>
    <row r="52" spans="1:9" ht="2.25" customHeight="1">
      <c r="A52" s="3"/>
      <c r="B52" s="4"/>
      <c r="C52" s="4"/>
      <c r="D52" s="4"/>
      <c r="E52" s="4"/>
      <c r="F52" s="4"/>
      <c r="G52" s="4"/>
      <c r="H52" s="14"/>
      <c r="I52" s="4"/>
    </row>
    <row r="53" spans="1:9" s="19" customFormat="1" ht="9" customHeight="1">
      <c r="A53" s="110" t="s">
        <v>388</v>
      </c>
      <c r="B53" s="116"/>
      <c r="C53" s="111">
        <f aca="true" t="shared" si="13" ref="C53:I53">SUM(C54:C61)</f>
        <v>144708662</v>
      </c>
      <c r="D53" s="111">
        <f t="shared" si="13"/>
        <v>59621834.97</v>
      </c>
      <c r="E53" s="111">
        <f t="shared" si="13"/>
        <v>204330496.97</v>
      </c>
      <c r="F53" s="111">
        <f t="shared" si="13"/>
        <v>124130458.81</v>
      </c>
      <c r="G53" s="111">
        <f t="shared" si="13"/>
        <v>123969486.81</v>
      </c>
      <c r="H53" s="280">
        <f t="shared" si="13"/>
        <v>80200038.16000001</v>
      </c>
      <c r="I53" s="281">
        <f t="shared" si="13"/>
        <v>0</v>
      </c>
    </row>
    <row r="54" spans="1:9" s="19" customFormat="1" ht="9" customHeight="1">
      <c r="A54" s="113" t="s">
        <v>389</v>
      </c>
      <c r="B54" s="21"/>
      <c r="C54" s="114">
        <v>0</v>
      </c>
      <c r="D54" s="114">
        <v>0</v>
      </c>
      <c r="E54" s="114">
        <f>SUM(C54:D54)</f>
        <v>0</v>
      </c>
      <c r="F54" s="114">
        <v>0</v>
      </c>
      <c r="G54" s="114">
        <v>0</v>
      </c>
      <c r="H54" s="278">
        <f aca="true" t="shared" si="14" ref="H54:H61">+E54-F54</f>
        <v>0</v>
      </c>
      <c r="I54" s="279"/>
    </row>
    <row r="55" spans="1:9" s="19" customFormat="1" ht="9" customHeight="1">
      <c r="A55" s="113" t="s">
        <v>390</v>
      </c>
      <c r="B55" s="21"/>
      <c r="C55" s="114">
        <v>2600000</v>
      </c>
      <c r="D55" s="114">
        <v>0</v>
      </c>
      <c r="E55" s="114">
        <f aca="true" t="shared" si="15" ref="E55:E61">SUM(C55:D55)</f>
        <v>2600000</v>
      </c>
      <c r="F55" s="114">
        <v>160972</v>
      </c>
      <c r="G55" s="114">
        <v>0</v>
      </c>
      <c r="H55" s="278">
        <f t="shared" si="14"/>
        <v>2439028</v>
      </c>
      <c r="I55" s="279"/>
    </row>
    <row r="56" spans="1:9" s="19" customFormat="1" ht="9" customHeight="1">
      <c r="A56" s="113" t="s">
        <v>391</v>
      </c>
      <c r="B56" s="21"/>
      <c r="C56" s="114">
        <v>1000000</v>
      </c>
      <c r="D56" s="114">
        <v>0</v>
      </c>
      <c r="E56" s="114">
        <f t="shared" si="15"/>
        <v>1000000</v>
      </c>
      <c r="F56" s="114">
        <v>193149.84</v>
      </c>
      <c r="G56" s="114">
        <v>193149.84</v>
      </c>
      <c r="H56" s="278">
        <f t="shared" si="14"/>
        <v>806850.16</v>
      </c>
      <c r="I56" s="279"/>
    </row>
    <row r="57" spans="1:9" s="19" customFormat="1" ht="9" customHeight="1">
      <c r="A57" s="113" t="s">
        <v>392</v>
      </c>
      <c r="B57" s="21"/>
      <c r="C57" s="114">
        <v>0</v>
      </c>
      <c r="D57" s="114">
        <v>0</v>
      </c>
      <c r="E57" s="114">
        <f t="shared" si="15"/>
        <v>0</v>
      </c>
      <c r="F57" s="114">
        <v>0</v>
      </c>
      <c r="G57" s="114">
        <v>0</v>
      </c>
      <c r="H57" s="278">
        <f t="shared" si="14"/>
        <v>0</v>
      </c>
      <c r="I57" s="279"/>
    </row>
    <row r="58" spans="1:9" s="19" customFormat="1" ht="9" customHeight="1">
      <c r="A58" s="113" t="s">
        <v>393</v>
      </c>
      <c r="B58" s="21"/>
      <c r="C58" s="114">
        <v>0</v>
      </c>
      <c r="D58" s="114">
        <v>0</v>
      </c>
      <c r="E58" s="114">
        <f t="shared" si="15"/>
        <v>0</v>
      </c>
      <c r="F58" s="114">
        <v>0</v>
      </c>
      <c r="G58" s="114">
        <v>0</v>
      </c>
      <c r="H58" s="278">
        <f t="shared" si="14"/>
        <v>0</v>
      </c>
      <c r="I58" s="279"/>
    </row>
    <row r="59" spans="1:9" s="19" customFormat="1" ht="9" customHeight="1">
      <c r="A59" s="113" t="s">
        <v>394</v>
      </c>
      <c r="B59" s="21"/>
      <c r="C59" s="114">
        <v>0</v>
      </c>
      <c r="D59" s="114">
        <v>0</v>
      </c>
      <c r="E59" s="114">
        <f t="shared" si="15"/>
        <v>0</v>
      </c>
      <c r="F59" s="114">
        <v>0</v>
      </c>
      <c r="G59" s="114">
        <v>0</v>
      </c>
      <c r="H59" s="278">
        <f t="shared" si="14"/>
        <v>0</v>
      </c>
      <c r="I59" s="279"/>
    </row>
    <row r="60" spans="1:9" s="19" customFormat="1" ht="9" customHeight="1">
      <c r="A60" s="113" t="s">
        <v>395</v>
      </c>
      <c r="B60" s="21"/>
      <c r="C60" s="114">
        <v>131108662</v>
      </c>
      <c r="D60" s="114">
        <v>59609218.8</v>
      </c>
      <c r="E60" s="114">
        <f t="shared" si="15"/>
        <v>190717880.8</v>
      </c>
      <c r="F60" s="114">
        <v>123763720.8</v>
      </c>
      <c r="G60" s="114">
        <v>123763720.8</v>
      </c>
      <c r="H60" s="278">
        <f t="shared" si="14"/>
        <v>66954160.000000015</v>
      </c>
      <c r="I60" s="279"/>
    </row>
    <row r="61" spans="1:9" s="19" customFormat="1" ht="9" customHeight="1">
      <c r="A61" s="113" t="s">
        <v>396</v>
      </c>
      <c r="B61" s="21"/>
      <c r="C61" s="114">
        <v>10000000</v>
      </c>
      <c r="D61" s="114">
        <v>12616.17</v>
      </c>
      <c r="E61" s="114">
        <f t="shared" si="15"/>
        <v>10012616.17</v>
      </c>
      <c r="F61" s="114">
        <v>12616.17</v>
      </c>
      <c r="G61" s="114">
        <v>12616.17</v>
      </c>
      <c r="H61" s="278">
        <f t="shared" si="14"/>
        <v>10000000</v>
      </c>
      <c r="I61" s="279"/>
    </row>
    <row r="62" spans="1:9" s="19" customFormat="1" ht="2.25" customHeight="1">
      <c r="A62" s="75"/>
      <c r="B62" s="21"/>
      <c r="C62" s="21"/>
      <c r="D62" s="21"/>
      <c r="E62" s="21"/>
      <c r="F62" s="21"/>
      <c r="G62" s="21"/>
      <c r="H62" s="22"/>
      <c r="I62" s="21"/>
    </row>
    <row r="63" spans="1:9" s="19" customFormat="1" ht="9" customHeight="1">
      <c r="A63" s="110" t="s">
        <v>397</v>
      </c>
      <c r="B63" s="116"/>
      <c r="C63" s="111">
        <f aca="true" t="shared" si="16" ref="C63:I63">SUM(C64:C70)</f>
        <v>10255247290</v>
      </c>
      <c r="D63" s="111">
        <f t="shared" si="16"/>
        <v>1040710898.6099999</v>
      </c>
      <c r="E63" s="111">
        <f t="shared" si="16"/>
        <v>11295958188.61</v>
      </c>
      <c r="F63" s="111">
        <f t="shared" si="16"/>
        <v>5006982778.92</v>
      </c>
      <c r="G63" s="111">
        <f t="shared" si="16"/>
        <v>5006982778.92</v>
      </c>
      <c r="H63" s="280">
        <f t="shared" si="16"/>
        <v>6288975409.690001</v>
      </c>
      <c r="I63" s="281">
        <f t="shared" si="16"/>
        <v>0</v>
      </c>
    </row>
    <row r="64" spans="1:9" s="19" customFormat="1" ht="9" customHeight="1">
      <c r="A64" s="113" t="s">
        <v>398</v>
      </c>
      <c r="B64" s="21"/>
      <c r="C64" s="114">
        <v>0</v>
      </c>
      <c r="D64" s="114">
        <v>6649348</v>
      </c>
      <c r="E64" s="114">
        <f>SUM(C64:D64)</f>
        <v>6649348</v>
      </c>
      <c r="F64" s="114">
        <v>6397052</v>
      </c>
      <c r="G64" s="114">
        <v>6397052</v>
      </c>
      <c r="H64" s="278">
        <f aca="true" t="shared" si="17" ref="H64:H71">+E64-F64</f>
        <v>252296</v>
      </c>
      <c r="I64" s="279"/>
    </row>
    <row r="65" spans="1:9" s="19" customFormat="1" ht="9" customHeight="1">
      <c r="A65" s="113" t="s">
        <v>399</v>
      </c>
      <c r="B65" s="21"/>
      <c r="C65" s="114">
        <v>631519906</v>
      </c>
      <c r="D65" s="114">
        <v>165691407.78</v>
      </c>
      <c r="E65" s="114">
        <f aca="true" t="shared" si="18" ref="E65:E70">SUM(C65:D65)</f>
        <v>797211313.78</v>
      </c>
      <c r="F65" s="114">
        <v>107427176.29</v>
      </c>
      <c r="G65" s="114">
        <v>107427176.29</v>
      </c>
      <c r="H65" s="278">
        <f t="shared" si="17"/>
        <v>689784137.49</v>
      </c>
      <c r="I65" s="279"/>
    </row>
    <row r="66" spans="1:9" s="19" customFormat="1" ht="9" customHeight="1">
      <c r="A66" s="113" t="s">
        <v>400</v>
      </c>
      <c r="B66" s="21"/>
      <c r="C66" s="114">
        <v>1726088498</v>
      </c>
      <c r="D66" s="114">
        <v>118549955.13</v>
      </c>
      <c r="E66" s="114">
        <f t="shared" si="18"/>
        <v>1844638453.13</v>
      </c>
      <c r="F66" s="114">
        <v>909360118.75</v>
      </c>
      <c r="G66" s="114">
        <v>909360118.75</v>
      </c>
      <c r="H66" s="278">
        <f t="shared" si="17"/>
        <v>935278334.3800001</v>
      </c>
      <c r="I66" s="279"/>
    </row>
    <row r="67" spans="1:9" s="19" customFormat="1" ht="9" customHeight="1">
      <c r="A67" s="113" t="s">
        <v>401</v>
      </c>
      <c r="B67" s="21"/>
      <c r="C67" s="114">
        <v>0</v>
      </c>
      <c r="D67" s="114">
        <v>48238833.17</v>
      </c>
      <c r="E67" s="114">
        <f t="shared" si="18"/>
        <v>48238833.17</v>
      </c>
      <c r="F67" s="114">
        <v>27396366.77</v>
      </c>
      <c r="G67" s="114">
        <v>27396366.77</v>
      </c>
      <c r="H67" s="278">
        <f t="shared" si="17"/>
        <v>20842466.400000002</v>
      </c>
      <c r="I67" s="279"/>
    </row>
    <row r="68" spans="1:9" s="19" customFormat="1" ht="9" customHeight="1">
      <c r="A68" s="113" t="s">
        <v>402</v>
      </c>
      <c r="B68" s="21"/>
      <c r="C68" s="114">
        <v>7200602013</v>
      </c>
      <c r="D68" s="114">
        <v>667285567.02</v>
      </c>
      <c r="E68" s="114">
        <f t="shared" si="18"/>
        <v>7867887580.02</v>
      </c>
      <c r="F68" s="114">
        <v>3748028757.89</v>
      </c>
      <c r="G68" s="114">
        <v>3748028757.89</v>
      </c>
      <c r="H68" s="278">
        <f t="shared" si="17"/>
        <v>4119858822.1300006</v>
      </c>
      <c r="I68" s="279"/>
    </row>
    <row r="69" spans="1:9" s="19" customFormat="1" ht="9" customHeight="1">
      <c r="A69" s="113" t="s">
        <v>403</v>
      </c>
      <c r="B69" s="21"/>
      <c r="C69" s="114">
        <v>697036873</v>
      </c>
      <c r="D69" s="114">
        <v>34295787.51</v>
      </c>
      <c r="E69" s="114">
        <f t="shared" si="18"/>
        <v>731332660.51</v>
      </c>
      <c r="F69" s="114">
        <v>208373307.22</v>
      </c>
      <c r="G69" s="114">
        <v>208373307.22</v>
      </c>
      <c r="H69" s="278">
        <f t="shared" si="17"/>
        <v>522959353.28999996</v>
      </c>
      <c r="I69" s="279"/>
    </row>
    <row r="70" spans="1:9" s="19" customFormat="1" ht="9" customHeight="1">
      <c r="A70" s="113" t="s">
        <v>404</v>
      </c>
      <c r="B70" s="21"/>
      <c r="C70" s="114">
        <v>0</v>
      </c>
      <c r="D70" s="114">
        <v>0</v>
      </c>
      <c r="E70" s="114">
        <f t="shared" si="18"/>
        <v>0</v>
      </c>
      <c r="F70" s="114">
        <v>0</v>
      </c>
      <c r="G70" s="114">
        <v>0</v>
      </c>
      <c r="H70" s="278">
        <f t="shared" si="17"/>
        <v>0</v>
      </c>
      <c r="I70" s="279"/>
    </row>
    <row r="71" spans="1:9" s="19" customFormat="1" ht="2.25" customHeight="1">
      <c r="A71" s="75"/>
      <c r="B71" s="21"/>
      <c r="C71" s="21"/>
      <c r="D71" s="21"/>
      <c r="E71" s="21"/>
      <c r="F71" s="21"/>
      <c r="G71" s="21"/>
      <c r="H71" s="278">
        <f t="shared" si="17"/>
        <v>0</v>
      </c>
      <c r="I71" s="279"/>
    </row>
    <row r="72" spans="1:9" s="19" customFormat="1" ht="9" customHeight="1">
      <c r="A72" s="110" t="s">
        <v>405</v>
      </c>
      <c r="B72" s="116"/>
      <c r="C72" s="111">
        <f aca="true" t="shared" si="19" ref="C72:I72">SUM(C73:C81)</f>
        <v>55113850</v>
      </c>
      <c r="D72" s="111">
        <f t="shared" si="19"/>
        <v>26865782.299999997</v>
      </c>
      <c r="E72" s="111">
        <f t="shared" si="19"/>
        <v>81979632.3</v>
      </c>
      <c r="F72" s="111">
        <f t="shared" si="19"/>
        <v>27736666.37</v>
      </c>
      <c r="G72" s="111">
        <f t="shared" si="19"/>
        <v>27736666.37</v>
      </c>
      <c r="H72" s="280">
        <f t="shared" si="19"/>
        <v>54242965.93</v>
      </c>
      <c r="I72" s="281">
        <f t="shared" si="19"/>
        <v>0</v>
      </c>
    </row>
    <row r="73" spans="1:9" s="19" customFormat="1" ht="9" customHeight="1">
      <c r="A73" s="113" t="s">
        <v>406</v>
      </c>
      <c r="B73" s="21"/>
      <c r="C73" s="114">
        <v>40113850</v>
      </c>
      <c r="D73" s="114">
        <v>0</v>
      </c>
      <c r="E73" s="114">
        <f>SUM(C73:D73)</f>
        <v>40113850</v>
      </c>
      <c r="F73" s="114">
        <v>13741914.89</v>
      </c>
      <c r="G73" s="114">
        <v>13741914.89</v>
      </c>
      <c r="H73" s="278">
        <f aca="true" t="shared" si="20" ref="H73:H82">+E73-F73</f>
        <v>26371935.11</v>
      </c>
      <c r="I73" s="279"/>
    </row>
    <row r="74" spans="1:9" s="19" customFormat="1" ht="9" customHeight="1">
      <c r="A74" s="113" t="s">
        <v>407</v>
      </c>
      <c r="B74" s="21"/>
      <c r="C74" s="114">
        <v>15000000</v>
      </c>
      <c r="D74" s="114">
        <v>3287590</v>
      </c>
      <c r="E74" s="114">
        <f aca="true" t="shared" si="21" ref="E74:E81">SUM(C74:D74)</f>
        <v>18287590</v>
      </c>
      <c r="F74" s="114">
        <v>693226.58</v>
      </c>
      <c r="G74" s="114">
        <v>693226.58</v>
      </c>
      <c r="H74" s="278">
        <f t="shared" si="20"/>
        <v>17594363.42</v>
      </c>
      <c r="I74" s="279"/>
    </row>
    <row r="75" spans="1:9" s="19" customFormat="1" ht="9" customHeight="1">
      <c r="A75" s="113" t="s">
        <v>408</v>
      </c>
      <c r="B75" s="21"/>
      <c r="C75" s="114">
        <v>0</v>
      </c>
      <c r="D75" s="114">
        <v>0</v>
      </c>
      <c r="E75" s="114">
        <f t="shared" si="21"/>
        <v>0</v>
      </c>
      <c r="F75" s="114">
        <v>0</v>
      </c>
      <c r="G75" s="114">
        <v>0</v>
      </c>
      <c r="H75" s="278">
        <f t="shared" si="20"/>
        <v>0</v>
      </c>
      <c r="I75" s="279"/>
    </row>
    <row r="76" spans="1:9" s="19" customFormat="1" ht="9" customHeight="1">
      <c r="A76" s="113" t="s">
        <v>409</v>
      </c>
      <c r="B76" s="21"/>
      <c r="C76" s="114">
        <v>0</v>
      </c>
      <c r="D76" s="114">
        <v>0</v>
      </c>
      <c r="E76" s="114">
        <f t="shared" si="21"/>
        <v>0</v>
      </c>
      <c r="F76" s="114">
        <v>0</v>
      </c>
      <c r="G76" s="114">
        <v>0</v>
      </c>
      <c r="H76" s="278">
        <f t="shared" si="20"/>
        <v>0</v>
      </c>
      <c r="I76" s="279"/>
    </row>
    <row r="77" spans="1:9" s="19" customFormat="1" ht="9" customHeight="1">
      <c r="A77" s="113" t="s">
        <v>410</v>
      </c>
      <c r="B77" s="21"/>
      <c r="C77" s="114">
        <v>0</v>
      </c>
      <c r="D77" s="114">
        <v>18464380.56</v>
      </c>
      <c r="E77" s="114">
        <f t="shared" si="21"/>
        <v>18464380.56</v>
      </c>
      <c r="F77" s="114">
        <v>13301524.9</v>
      </c>
      <c r="G77" s="114">
        <v>13301524.9</v>
      </c>
      <c r="H77" s="278">
        <f t="shared" si="20"/>
        <v>5162855.659999998</v>
      </c>
      <c r="I77" s="279"/>
    </row>
    <row r="78" spans="1:9" s="19" customFormat="1" ht="9" customHeight="1">
      <c r="A78" s="113" t="s">
        <v>411</v>
      </c>
      <c r="B78" s="21"/>
      <c r="C78" s="114">
        <v>0</v>
      </c>
      <c r="D78" s="114">
        <v>0</v>
      </c>
      <c r="E78" s="114">
        <f t="shared" si="21"/>
        <v>0</v>
      </c>
      <c r="F78" s="114">
        <v>0</v>
      </c>
      <c r="G78" s="114">
        <v>0</v>
      </c>
      <c r="H78" s="278">
        <f t="shared" si="20"/>
        <v>0</v>
      </c>
      <c r="I78" s="279"/>
    </row>
    <row r="79" spans="1:9" s="19" customFormat="1" ht="9" customHeight="1">
      <c r="A79" s="113" t="s">
        <v>412</v>
      </c>
      <c r="B79" s="21"/>
      <c r="C79" s="114">
        <v>0</v>
      </c>
      <c r="D79" s="114">
        <v>5113811.74</v>
      </c>
      <c r="E79" s="114">
        <f t="shared" si="21"/>
        <v>5113811.74</v>
      </c>
      <c r="F79" s="114">
        <v>0</v>
      </c>
      <c r="G79" s="114">
        <v>0</v>
      </c>
      <c r="H79" s="278">
        <f t="shared" si="20"/>
        <v>5113811.74</v>
      </c>
      <c r="I79" s="279"/>
    </row>
    <row r="80" spans="1:9" s="19" customFormat="1" ht="9" customHeight="1">
      <c r="A80" s="113" t="s">
        <v>413</v>
      </c>
      <c r="B80" s="21"/>
      <c r="C80" s="114">
        <v>0</v>
      </c>
      <c r="D80" s="114">
        <v>0</v>
      </c>
      <c r="E80" s="114">
        <f t="shared" si="21"/>
        <v>0</v>
      </c>
      <c r="F80" s="114">
        <v>0</v>
      </c>
      <c r="G80" s="114">
        <v>0</v>
      </c>
      <c r="H80" s="278">
        <f t="shared" si="20"/>
        <v>0</v>
      </c>
      <c r="I80" s="279"/>
    </row>
    <row r="81" spans="1:9" s="19" customFormat="1" ht="9" customHeight="1">
      <c r="A81" s="113" t="s">
        <v>414</v>
      </c>
      <c r="B81" s="21"/>
      <c r="C81" s="114">
        <v>0</v>
      </c>
      <c r="D81" s="114">
        <v>0</v>
      </c>
      <c r="E81" s="114">
        <f t="shared" si="21"/>
        <v>0</v>
      </c>
      <c r="F81" s="114">
        <v>0</v>
      </c>
      <c r="G81" s="114">
        <v>0</v>
      </c>
      <c r="H81" s="278">
        <f t="shared" si="20"/>
        <v>0</v>
      </c>
      <c r="I81" s="279"/>
    </row>
    <row r="82" spans="1:9" s="19" customFormat="1" ht="2.25" customHeight="1">
      <c r="A82" s="75"/>
      <c r="B82" s="21"/>
      <c r="C82" s="21"/>
      <c r="D82" s="21"/>
      <c r="E82" s="21"/>
      <c r="F82" s="21"/>
      <c r="G82" s="21"/>
      <c r="H82" s="278">
        <f t="shared" si="20"/>
        <v>0</v>
      </c>
      <c r="I82" s="279"/>
    </row>
    <row r="83" spans="1:9" s="19" customFormat="1" ht="9" customHeight="1">
      <c r="A83" s="110" t="s">
        <v>415</v>
      </c>
      <c r="B83" s="116"/>
      <c r="C83" s="111">
        <f aca="true" t="shared" si="22" ref="C83:I83">SUM(C84:C88)</f>
        <v>1484650576</v>
      </c>
      <c r="D83" s="111">
        <f t="shared" si="22"/>
        <v>0</v>
      </c>
      <c r="E83" s="111">
        <f t="shared" si="22"/>
        <v>1484650576</v>
      </c>
      <c r="F83" s="111">
        <f t="shared" si="22"/>
        <v>953451075.24</v>
      </c>
      <c r="G83" s="111">
        <f t="shared" si="22"/>
        <v>951341731.03</v>
      </c>
      <c r="H83" s="280">
        <f t="shared" si="22"/>
        <v>531199500.75999993</v>
      </c>
      <c r="I83" s="281">
        <f t="shared" si="22"/>
        <v>0</v>
      </c>
    </row>
    <row r="84" spans="1:9" s="19" customFormat="1" ht="9" customHeight="1">
      <c r="A84" s="113" t="s">
        <v>416</v>
      </c>
      <c r="B84" s="21"/>
      <c r="C84" s="114">
        <v>87094773</v>
      </c>
      <c r="D84" s="114">
        <v>0</v>
      </c>
      <c r="E84" s="114">
        <f>SUM(C84:D84)</f>
        <v>87094773</v>
      </c>
      <c r="F84" s="114">
        <v>67861840.17</v>
      </c>
      <c r="G84" s="114">
        <v>67861840.17</v>
      </c>
      <c r="H84" s="278">
        <f>+E84-F84</f>
        <v>19232932.83</v>
      </c>
      <c r="I84" s="279"/>
    </row>
    <row r="85" spans="1:9" s="19" customFormat="1" ht="9" customHeight="1">
      <c r="A85" s="282" t="s">
        <v>417</v>
      </c>
      <c r="B85" s="21"/>
      <c r="C85" s="283">
        <v>1397555803</v>
      </c>
      <c r="D85" s="283">
        <v>0</v>
      </c>
      <c r="E85" s="284">
        <f>SUM(C85:D85)</f>
        <v>1397555803</v>
      </c>
      <c r="F85" s="284">
        <v>885589235.07</v>
      </c>
      <c r="G85" s="284">
        <v>883479890.86</v>
      </c>
      <c r="H85" s="278">
        <f>+E85-F85</f>
        <v>511966567.92999995</v>
      </c>
      <c r="I85" s="279"/>
    </row>
    <row r="86" spans="1:9" s="19" customFormat="1" ht="9" customHeight="1">
      <c r="A86" s="282"/>
      <c r="B86" s="21"/>
      <c r="C86" s="283"/>
      <c r="D86" s="283"/>
      <c r="E86" s="284"/>
      <c r="F86" s="284"/>
      <c r="G86" s="284"/>
      <c r="H86" s="278">
        <f>+E86-F86</f>
        <v>0</v>
      </c>
      <c r="I86" s="279"/>
    </row>
    <row r="87" spans="1:9" s="19" customFormat="1" ht="9" customHeight="1">
      <c r="A87" s="113" t="s">
        <v>418</v>
      </c>
      <c r="B87" s="21"/>
      <c r="C87" s="114">
        <v>0</v>
      </c>
      <c r="D87" s="114">
        <v>0</v>
      </c>
      <c r="E87" s="114">
        <f>SUM(C87:D87)</f>
        <v>0</v>
      </c>
      <c r="F87" s="114">
        <v>0</v>
      </c>
      <c r="G87" s="114">
        <v>0</v>
      </c>
      <c r="H87" s="278">
        <f>+E87-F87</f>
        <v>0</v>
      </c>
      <c r="I87" s="279"/>
    </row>
    <row r="88" spans="1:9" s="19" customFormat="1" ht="9" customHeight="1">
      <c r="A88" s="113" t="s">
        <v>419</v>
      </c>
      <c r="B88" s="21"/>
      <c r="C88" s="114">
        <v>0</v>
      </c>
      <c r="D88" s="114">
        <v>0</v>
      </c>
      <c r="E88" s="114">
        <f>SUM(C88:D88)</f>
        <v>0</v>
      </c>
      <c r="F88" s="114">
        <v>0</v>
      </c>
      <c r="G88" s="114">
        <v>0</v>
      </c>
      <c r="H88" s="278">
        <f>+E88-F88</f>
        <v>0</v>
      </c>
      <c r="I88" s="279"/>
    </row>
    <row r="89" spans="1:9" ht="2.25" customHeight="1">
      <c r="A89" s="3"/>
      <c r="B89" s="4"/>
      <c r="C89" s="4"/>
      <c r="D89" s="4"/>
      <c r="E89" s="4"/>
      <c r="F89" s="4"/>
      <c r="G89" s="4"/>
      <c r="H89" s="14"/>
      <c r="I89" s="4"/>
    </row>
    <row r="90" spans="1:9" ht="2.25" customHeight="1">
      <c r="A90" s="3"/>
      <c r="B90" s="4"/>
      <c r="C90" s="4"/>
      <c r="D90" s="4"/>
      <c r="E90" s="4"/>
      <c r="F90" s="4"/>
      <c r="G90" s="4"/>
      <c r="H90" s="14"/>
      <c r="I90" s="4"/>
    </row>
    <row r="91" spans="1:9" ht="9" customHeight="1">
      <c r="A91" s="110" t="s">
        <v>346</v>
      </c>
      <c r="B91" s="4"/>
      <c r="C91" s="111">
        <f aca="true" t="shared" si="23" ref="C91:H91">+C51+C11</f>
        <v>23223128209</v>
      </c>
      <c r="D91" s="111">
        <f t="shared" si="23"/>
        <v>1162050655.7599998</v>
      </c>
      <c r="E91" s="111">
        <f t="shared" si="23"/>
        <v>24385178864.760002</v>
      </c>
      <c r="F91" s="111">
        <f t="shared" si="23"/>
        <v>11384563697.33</v>
      </c>
      <c r="G91" s="111">
        <f t="shared" si="23"/>
        <v>11197318178.29</v>
      </c>
      <c r="H91" s="280">
        <f t="shared" si="23"/>
        <v>13000615167.43</v>
      </c>
      <c r="I91" s="281"/>
    </row>
    <row r="92" spans="1:9" ht="2.25" customHeight="1">
      <c r="A92" s="3"/>
      <c r="B92" s="4"/>
      <c r="C92" s="4"/>
      <c r="D92" s="4"/>
      <c r="E92" s="4"/>
      <c r="F92" s="4"/>
      <c r="G92" s="4"/>
      <c r="H92" s="14"/>
      <c r="I92" s="4"/>
    </row>
    <row r="93" spans="1:9" ht="3.75" customHeight="1">
      <c r="A93" s="1"/>
      <c r="B93" s="5"/>
      <c r="C93" s="5"/>
      <c r="D93" s="5"/>
      <c r="E93" s="5"/>
      <c r="F93" s="5"/>
      <c r="G93" s="5"/>
      <c r="H93" s="2"/>
      <c r="I93" s="5"/>
    </row>
  </sheetData>
  <sheetProtection/>
  <mergeCells count="94">
    <mergeCell ref="A1:I5"/>
    <mergeCell ref="A6:B8"/>
    <mergeCell ref="C6:G6"/>
    <mergeCell ref="H6:I8"/>
    <mergeCell ref="C7:C8"/>
    <mergeCell ref="D7:D8"/>
    <mergeCell ref="E7:E8"/>
    <mergeCell ref="F7:F8"/>
    <mergeCell ref="G7:G8"/>
    <mergeCell ref="H11:I11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3:I23"/>
    <mergeCell ref="H24:I24"/>
    <mergeCell ref="H25:I25"/>
    <mergeCell ref="H26:I26"/>
    <mergeCell ref="H27:I27"/>
    <mergeCell ref="H28:I28"/>
    <mergeCell ref="H29:I29"/>
    <mergeCell ref="H30:I30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3:I43"/>
    <mergeCell ref="H44:I44"/>
    <mergeCell ref="A45:A46"/>
    <mergeCell ref="C45:C46"/>
    <mergeCell ref="D45:D46"/>
    <mergeCell ref="E45:E46"/>
    <mergeCell ref="F45:F46"/>
    <mergeCell ref="G45:G46"/>
    <mergeCell ref="H45:I45"/>
    <mergeCell ref="H46:I46"/>
    <mergeCell ref="H47:I47"/>
    <mergeCell ref="H48:I48"/>
    <mergeCell ref="H49:I49"/>
    <mergeCell ref="H50:I50"/>
    <mergeCell ref="H51:I51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G85:G86"/>
    <mergeCell ref="H85:I85"/>
    <mergeCell ref="H86:I86"/>
    <mergeCell ref="H77:I77"/>
    <mergeCell ref="H78:I78"/>
    <mergeCell ref="H79:I79"/>
    <mergeCell ref="H80:I80"/>
    <mergeCell ref="H81:I81"/>
    <mergeCell ref="H82:I82"/>
    <mergeCell ref="H87:I87"/>
    <mergeCell ref="H88:I88"/>
    <mergeCell ref="H91:I91"/>
    <mergeCell ref="H83:I83"/>
    <mergeCell ref="H84:I84"/>
    <mergeCell ref="A85:A86"/>
    <mergeCell ref="C85:C86"/>
    <mergeCell ref="D85:D86"/>
    <mergeCell ref="E85:E86"/>
    <mergeCell ref="F85:F86"/>
  </mergeCells>
  <printOptions horizontalCentered="1"/>
  <pageMargins left="0.31496062992125984" right="0.1968503937007874" top="0.6692913385826772" bottom="0.5905511811023623" header="0" footer="0"/>
  <pageSetup fitToHeight="0" fitToWidth="1" horizontalDpi="600" verticalDpi="600" orientation="portrait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43"/>
  <sheetViews>
    <sheetView showGridLines="0" zoomScalePageLayoutView="0" workbookViewId="0" topLeftCell="A1">
      <selection activeCell="A1" sqref="A1:H5"/>
    </sheetView>
  </sheetViews>
  <sheetFormatPr defaultColWidth="6.8515625" defaultRowHeight="12.75" customHeight="1"/>
  <cols>
    <col min="1" max="1" width="39.28125" style="0" customWidth="1"/>
    <col min="2" max="2" width="0.13671875" style="0" customWidth="1"/>
    <col min="3" max="3" width="12.7109375" style="0" customWidth="1"/>
    <col min="4" max="4" width="11.421875" style="0" customWidth="1"/>
    <col min="5" max="5" width="12.7109375" style="0" customWidth="1"/>
    <col min="6" max="6" width="12.00390625" style="0" customWidth="1"/>
    <col min="7" max="7" width="11.00390625" style="0" customWidth="1"/>
    <col min="8" max="8" width="12.8515625" style="0" customWidth="1"/>
  </cols>
  <sheetData>
    <row r="1" spans="1:8" ht="12" customHeight="1">
      <c r="A1" s="236" t="s">
        <v>421</v>
      </c>
      <c r="B1" s="237"/>
      <c r="C1" s="237"/>
      <c r="D1" s="237"/>
      <c r="E1" s="237"/>
      <c r="F1" s="237"/>
      <c r="G1" s="237"/>
      <c r="H1" s="238"/>
    </row>
    <row r="2" spans="1:8" ht="11.25" customHeight="1">
      <c r="A2" s="239"/>
      <c r="B2" s="240"/>
      <c r="C2" s="240"/>
      <c r="D2" s="240"/>
      <c r="E2" s="240"/>
      <c r="F2" s="240"/>
      <c r="G2" s="240"/>
      <c r="H2" s="241"/>
    </row>
    <row r="3" spans="1:8" ht="11.25" customHeight="1">
      <c r="A3" s="239"/>
      <c r="B3" s="240"/>
      <c r="C3" s="240"/>
      <c r="D3" s="240"/>
      <c r="E3" s="240"/>
      <c r="F3" s="240"/>
      <c r="G3" s="240"/>
      <c r="H3" s="241"/>
    </row>
    <row r="4" spans="1:8" ht="11.25" customHeight="1">
      <c r="A4" s="239"/>
      <c r="B4" s="240"/>
      <c r="C4" s="240"/>
      <c r="D4" s="240"/>
      <c r="E4" s="240"/>
      <c r="F4" s="240"/>
      <c r="G4" s="240"/>
      <c r="H4" s="241"/>
    </row>
    <row r="5" spans="1:8" ht="17.25" customHeight="1">
      <c r="A5" s="242"/>
      <c r="B5" s="243"/>
      <c r="C5" s="243"/>
      <c r="D5" s="243"/>
      <c r="E5" s="243"/>
      <c r="F5" s="243"/>
      <c r="G5" s="243"/>
      <c r="H5" s="244"/>
    </row>
    <row r="6" spans="1:8" ht="12.75">
      <c r="A6" s="268" t="s">
        <v>0</v>
      </c>
      <c r="B6" s="269"/>
      <c r="C6" s="274" t="s">
        <v>267</v>
      </c>
      <c r="D6" s="274"/>
      <c r="E6" s="274"/>
      <c r="F6" s="274"/>
      <c r="G6" s="274"/>
      <c r="H6" s="275" t="s">
        <v>268</v>
      </c>
    </row>
    <row r="7" spans="1:8" ht="11.25" customHeight="1">
      <c r="A7" s="270"/>
      <c r="B7" s="271"/>
      <c r="C7" s="276" t="s">
        <v>269</v>
      </c>
      <c r="D7" s="274" t="s">
        <v>270</v>
      </c>
      <c r="E7" s="276" t="s">
        <v>271</v>
      </c>
      <c r="F7" s="276" t="s">
        <v>160</v>
      </c>
      <c r="G7" s="276" t="s">
        <v>177</v>
      </c>
      <c r="H7" s="275"/>
    </row>
    <row r="8" spans="1:8" ht="11.25" customHeight="1">
      <c r="A8" s="272"/>
      <c r="B8" s="273"/>
      <c r="C8" s="277"/>
      <c r="D8" s="274"/>
      <c r="E8" s="277"/>
      <c r="F8" s="277"/>
      <c r="G8" s="277"/>
      <c r="H8" s="275"/>
    </row>
    <row r="9" spans="1:8" ht="2.25" customHeight="1">
      <c r="A9" s="102"/>
      <c r="B9" s="70"/>
      <c r="C9" s="70"/>
      <c r="D9" s="70"/>
      <c r="E9" s="70"/>
      <c r="F9" s="70"/>
      <c r="G9" s="70"/>
      <c r="H9" s="70"/>
    </row>
    <row r="10" spans="1:8" ht="2.25" customHeight="1">
      <c r="A10" s="3"/>
      <c r="B10" s="4"/>
      <c r="C10" s="4"/>
      <c r="D10" s="4"/>
      <c r="E10" s="4"/>
      <c r="F10" s="4"/>
      <c r="G10" s="4"/>
      <c r="H10" s="4"/>
    </row>
    <row r="11" spans="1:8" ht="9" customHeight="1">
      <c r="A11" s="103" t="s">
        <v>422</v>
      </c>
      <c r="B11" s="4"/>
      <c r="C11" s="104">
        <f aca="true" t="shared" si="0" ref="C11:H11">+C12+C13+C15+C18+C20+C24</f>
        <v>2981218376</v>
      </c>
      <c r="D11" s="104">
        <f t="shared" si="0"/>
        <v>35721931.64</v>
      </c>
      <c r="E11" s="104">
        <f t="shared" si="0"/>
        <v>3016940307.6400003</v>
      </c>
      <c r="F11" s="104">
        <f t="shared" si="0"/>
        <v>1314333583.01</v>
      </c>
      <c r="G11" s="104">
        <f t="shared" si="0"/>
        <v>1310341203.71</v>
      </c>
      <c r="H11" s="104">
        <f t="shared" si="0"/>
        <v>1702606724.6300004</v>
      </c>
    </row>
    <row r="12" spans="1:8" ht="9" customHeight="1">
      <c r="A12" s="105" t="s">
        <v>423</v>
      </c>
      <c r="B12" s="4"/>
      <c r="C12" s="106">
        <v>1654424377.88</v>
      </c>
      <c r="D12" s="106">
        <v>-29146860.32</v>
      </c>
      <c r="E12" s="106">
        <f>SUM(C12:D12)</f>
        <v>1625277517.5600002</v>
      </c>
      <c r="F12" s="106">
        <v>649536260.4</v>
      </c>
      <c r="G12" s="106">
        <v>647096479.86</v>
      </c>
      <c r="H12" s="106">
        <f>+E12-F12</f>
        <v>975741257.1600002</v>
      </c>
    </row>
    <row r="13" spans="1:8" ht="9" customHeight="1">
      <c r="A13" s="105" t="s">
        <v>424</v>
      </c>
      <c r="B13" s="4"/>
      <c r="C13" s="106">
        <v>770482153.39</v>
      </c>
      <c r="D13" s="106">
        <v>57054039.75</v>
      </c>
      <c r="E13" s="106">
        <f>SUM(C13:D13)</f>
        <v>827536193.14</v>
      </c>
      <c r="F13" s="106">
        <v>413677419.32</v>
      </c>
      <c r="G13" s="106">
        <v>412343093.8</v>
      </c>
      <c r="H13" s="106">
        <f>+E13-F13</f>
        <v>413858773.82</v>
      </c>
    </row>
    <row r="14" spans="1:8" ht="2.25" customHeight="1">
      <c r="A14" s="16"/>
      <c r="B14" s="4"/>
      <c r="C14" s="4"/>
      <c r="D14" s="4"/>
      <c r="E14" s="4"/>
      <c r="F14" s="4"/>
      <c r="G14" s="4"/>
      <c r="H14" s="4"/>
    </row>
    <row r="15" spans="1:8" s="19" customFormat="1" ht="9" customHeight="1">
      <c r="A15" s="105" t="s">
        <v>425</v>
      </c>
      <c r="B15" s="21"/>
      <c r="C15" s="106">
        <f aca="true" t="shared" si="1" ref="C15:H15">+C16+C17</f>
        <v>0</v>
      </c>
      <c r="D15" s="106">
        <f t="shared" si="1"/>
        <v>0</v>
      </c>
      <c r="E15" s="106">
        <f t="shared" si="1"/>
        <v>0</v>
      </c>
      <c r="F15" s="106">
        <f t="shared" si="1"/>
        <v>0</v>
      </c>
      <c r="G15" s="106">
        <f t="shared" si="1"/>
        <v>0</v>
      </c>
      <c r="H15" s="106">
        <f t="shared" si="1"/>
        <v>0</v>
      </c>
    </row>
    <row r="16" spans="1:8" ht="9" customHeight="1">
      <c r="A16" s="117" t="s">
        <v>426</v>
      </c>
      <c r="B16" s="4"/>
      <c r="C16" s="106">
        <v>0</v>
      </c>
      <c r="D16" s="106">
        <v>0</v>
      </c>
      <c r="E16" s="106">
        <f>SUM(C16:D16)</f>
        <v>0</v>
      </c>
      <c r="F16" s="106">
        <v>0</v>
      </c>
      <c r="G16" s="106">
        <v>0</v>
      </c>
      <c r="H16" s="106">
        <f>+E16-F16</f>
        <v>0</v>
      </c>
    </row>
    <row r="17" spans="1:8" ht="9" customHeight="1">
      <c r="A17" s="117" t="s">
        <v>427</v>
      </c>
      <c r="B17" s="4"/>
      <c r="C17" s="106">
        <v>0</v>
      </c>
      <c r="D17" s="106">
        <v>0</v>
      </c>
      <c r="E17" s="106">
        <f>SUM(C17:D17)</f>
        <v>0</v>
      </c>
      <c r="F17" s="106">
        <v>0</v>
      </c>
      <c r="G17" s="106">
        <v>0</v>
      </c>
      <c r="H17" s="106">
        <f>+E17-F17</f>
        <v>0</v>
      </c>
    </row>
    <row r="18" spans="1:8" ht="9" customHeight="1">
      <c r="A18" s="105" t="s">
        <v>428</v>
      </c>
      <c r="B18" s="4"/>
      <c r="C18" s="106">
        <v>556311844.73</v>
      </c>
      <c r="D18" s="106">
        <v>7814752.21</v>
      </c>
      <c r="E18" s="106">
        <f>SUM(C18:D18)</f>
        <v>564126596.94</v>
      </c>
      <c r="F18" s="106">
        <v>251119903.29</v>
      </c>
      <c r="G18" s="106">
        <v>250901630.05</v>
      </c>
      <c r="H18" s="106">
        <f>+E18-F18</f>
        <v>313006693.6500001</v>
      </c>
    </row>
    <row r="19" spans="1:8" ht="2.25" customHeight="1">
      <c r="A19" s="3"/>
      <c r="B19" s="4"/>
      <c r="C19" s="4"/>
      <c r="D19" s="4"/>
      <c r="E19" s="4"/>
      <c r="F19" s="4"/>
      <c r="G19" s="4"/>
      <c r="H19" s="4"/>
    </row>
    <row r="20" spans="1:8" s="19" customFormat="1" ht="9" customHeight="1">
      <c r="A20" s="263" t="s">
        <v>429</v>
      </c>
      <c r="B20" s="21"/>
      <c r="C20" s="259">
        <f aca="true" t="shared" si="2" ref="C20:H20">+C22+C23</f>
        <v>0</v>
      </c>
      <c r="D20" s="259">
        <f t="shared" si="2"/>
        <v>0</v>
      </c>
      <c r="E20" s="259">
        <f t="shared" si="2"/>
        <v>0</v>
      </c>
      <c r="F20" s="259">
        <f t="shared" si="2"/>
        <v>0</v>
      </c>
      <c r="G20" s="259">
        <f t="shared" si="2"/>
        <v>0</v>
      </c>
      <c r="H20" s="259">
        <f t="shared" si="2"/>
        <v>0</v>
      </c>
    </row>
    <row r="21" spans="1:8" s="19" customFormat="1" ht="9" customHeight="1">
      <c r="A21" s="263"/>
      <c r="B21" s="21"/>
      <c r="C21" s="259"/>
      <c r="D21" s="259"/>
      <c r="E21" s="259"/>
      <c r="F21" s="259"/>
      <c r="G21" s="259"/>
      <c r="H21" s="259"/>
    </row>
    <row r="22" spans="1:8" ht="9" customHeight="1">
      <c r="A22" s="117" t="s">
        <v>430</v>
      </c>
      <c r="B22" s="4"/>
      <c r="C22" s="106">
        <v>0</v>
      </c>
      <c r="D22" s="106">
        <v>0</v>
      </c>
      <c r="E22" s="106">
        <f>SUM(C22:D22)</f>
        <v>0</v>
      </c>
      <c r="F22" s="106">
        <v>0</v>
      </c>
      <c r="G22" s="106">
        <v>0</v>
      </c>
      <c r="H22" s="106">
        <f>+E22-F22</f>
        <v>0</v>
      </c>
    </row>
    <row r="23" spans="1:8" ht="9" customHeight="1">
      <c r="A23" s="117" t="s">
        <v>431</v>
      </c>
      <c r="B23" s="4"/>
      <c r="C23" s="106">
        <v>0</v>
      </c>
      <c r="D23" s="106">
        <v>0</v>
      </c>
      <c r="E23" s="106">
        <f>SUM(C23:D23)</f>
        <v>0</v>
      </c>
      <c r="F23" s="106">
        <v>0</v>
      </c>
      <c r="G23" s="106">
        <v>0</v>
      </c>
      <c r="H23" s="106">
        <f>+E23-F23</f>
        <v>0</v>
      </c>
    </row>
    <row r="24" spans="1:8" ht="9" customHeight="1">
      <c r="A24" s="105" t="s">
        <v>432</v>
      </c>
      <c r="B24" s="4"/>
      <c r="C24" s="106">
        <v>0</v>
      </c>
      <c r="D24" s="106">
        <v>0</v>
      </c>
      <c r="E24" s="106">
        <f>SUM(C24:D24)</f>
        <v>0</v>
      </c>
      <c r="F24" s="106">
        <v>0</v>
      </c>
      <c r="G24" s="106">
        <v>0</v>
      </c>
      <c r="H24" s="106">
        <f>+E24-F24</f>
        <v>0</v>
      </c>
    </row>
    <row r="25" spans="1:8" ht="2.25" customHeight="1">
      <c r="A25" s="3"/>
      <c r="B25" s="4"/>
      <c r="C25" s="4"/>
      <c r="D25" s="4"/>
      <c r="E25" s="4"/>
      <c r="F25" s="4"/>
      <c r="G25" s="4"/>
      <c r="H25" s="4"/>
    </row>
    <row r="26" spans="1:8" ht="2.25" customHeight="1">
      <c r="A26" s="3"/>
      <c r="B26" s="4"/>
      <c r="C26" s="4"/>
      <c r="D26" s="4"/>
      <c r="E26" s="4"/>
      <c r="F26" s="4"/>
      <c r="G26" s="4"/>
      <c r="H26" s="4"/>
    </row>
    <row r="27" spans="1:8" ht="9" customHeight="1">
      <c r="A27" s="103" t="s">
        <v>433</v>
      </c>
      <c r="B27" s="4"/>
      <c r="C27" s="104">
        <f aca="true" t="shared" si="3" ref="C27:H27">+C28+C29+C31+C34+C36+C40</f>
        <v>17038806</v>
      </c>
      <c r="D27" s="104">
        <f t="shared" si="3"/>
        <v>219335517</v>
      </c>
      <c r="E27" s="104">
        <f t="shared" si="3"/>
        <v>236374323</v>
      </c>
      <c r="F27" s="104">
        <f t="shared" si="3"/>
        <v>114232152.04</v>
      </c>
      <c r="G27" s="104">
        <f t="shared" si="3"/>
        <v>114232152.04</v>
      </c>
      <c r="H27" s="104">
        <f t="shared" si="3"/>
        <v>122142170.96000001</v>
      </c>
    </row>
    <row r="28" spans="1:8" ht="9" customHeight="1">
      <c r="A28" s="105" t="s">
        <v>423</v>
      </c>
      <c r="B28" s="4"/>
      <c r="C28" s="106">
        <v>0</v>
      </c>
      <c r="D28" s="106">
        <v>219335517</v>
      </c>
      <c r="E28" s="106">
        <f>SUM(C28:D28)</f>
        <v>219335517</v>
      </c>
      <c r="F28" s="106">
        <v>108507845</v>
      </c>
      <c r="G28" s="106">
        <v>108507845</v>
      </c>
      <c r="H28" s="106">
        <f>+E28-F28</f>
        <v>110827672</v>
      </c>
    </row>
    <row r="29" spans="1:8" ht="9" customHeight="1">
      <c r="A29" s="105" t="s">
        <v>424</v>
      </c>
      <c r="B29" s="4"/>
      <c r="C29" s="106">
        <v>17038806</v>
      </c>
      <c r="D29" s="106">
        <v>0</v>
      </c>
      <c r="E29" s="106">
        <f>SUM(C29:D29)</f>
        <v>17038806</v>
      </c>
      <c r="F29" s="106">
        <v>5724307.04</v>
      </c>
      <c r="G29" s="106">
        <v>5724307.04</v>
      </c>
      <c r="H29" s="106">
        <f>+E29-F29</f>
        <v>11314498.96</v>
      </c>
    </row>
    <row r="30" spans="1:8" ht="2.25" customHeight="1">
      <c r="A30" s="3"/>
      <c r="B30" s="4"/>
      <c r="C30" s="4"/>
      <c r="D30" s="4"/>
      <c r="E30" s="4"/>
      <c r="F30" s="4"/>
      <c r="G30" s="4"/>
      <c r="H30" s="4"/>
    </row>
    <row r="31" spans="1:8" s="19" customFormat="1" ht="9" customHeight="1">
      <c r="A31" s="105" t="s">
        <v>425</v>
      </c>
      <c r="B31" s="21"/>
      <c r="C31" s="106">
        <f aca="true" t="shared" si="4" ref="C31:H31">+C32+C33</f>
        <v>0</v>
      </c>
      <c r="D31" s="106">
        <f t="shared" si="4"/>
        <v>0</v>
      </c>
      <c r="E31" s="106">
        <f t="shared" si="4"/>
        <v>0</v>
      </c>
      <c r="F31" s="106">
        <f t="shared" si="4"/>
        <v>0</v>
      </c>
      <c r="G31" s="106">
        <f t="shared" si="4"/>
        <v>0</v>
      </c>
      <c r="H31" s="106">
        <f t="shared" si="4"/>
        <v>0</v>
      </c>
    </row>
    <row r="32" spans="1:8" ht="9" customHeight="1">
      <c r="A32" s="117" t="s">
        <v>426</v>
      </c>
      <c r="B32" s="4"/>
      <c r="C32" s="106">
        <v>0</v>
      </c>
      <c r="D32" s="106">
        <v>0</v>
      </c>
      <c r="E32" s="106">
        <f>SUM(C32:D32)</f>
        <v>0</v>
      </c>
      <c r="F32" s="106">
        <v>0</v>
      </c>
      <c r="G32" s="106">
        <v>0</v>
      </c>
      <c r="H32" s="106">
        <f>+E32-F32</f>
        <v>0</v>
      </c>
    </row>
    <row r="33" spans="1:8" ht="9" customHeight="1">
      <c r="A33" s="117" t="s">
        <v>427</v>
      </c>
      <c r="B33" s="4"/>
      <c r="C33" s="106">
        <v>0</v>
      </c>
      <c r="D33" s="106">
        <v>0</v>
      </c>
      <c r="E33" s="106">
        <f>SUM(C33:D33)</f>
        <v>0</v>
      </c>
      <c r="F33" s="106">
        <v>0</v>
      </c>
      <c r="G33" s="106">
        <v>0</v>
      </c>
      <c r="H33" s="106">
        <f>+E33-F33</f>
        <v>0</v>
      </c>
    </row>
    <row r="34" spans="1:8" ht="9" customHeight="1">
      <c r="A34" s="105" t="s">
        <v>428</v>
      </c>
      <c r="B34" s="4"/>
      <c r="C34" s="106">
        <v>0</v>
      </c>
      <c r="D34" s="106">
        <v>0</v>
      </c>
      <c r="E34" s="106">
        <f>SUM(C34:D34)</f>
        <v>0</v>
      </c>
      <c r="F34" s="106">
        <v>0</v>
      </c>
      <c r="G34" s="106">
        <v>0</v>
      </c>
      <c r="H34" s="106">
        <f>+E34-F34</f>
        <v>0</v>
      </c>
    </row>
    <row r="35" spans="1:8" ht="2.25" customHeight="1">
      <c r="A35" s="3"/>
      <c r="B35" s="4"/>
      <c r="C35" s="4"/>
      <c r="D35" s="4"/>
      <c r="E35" s="4"/>
      <c r="F35" s="4"/>
      <c r="G35" s="4"/>
      <c r="H35" s="4"/>
    </row>
    <row r="36" spans="1:8" s="19" customFormat="1" ht="9" customHeight="1">
      <c r="A36" s="263" t="s">
        <v>429</v>
      </c>
      <c r="B36" s="21"/>
      <c r="C36" s="259">
        <f aca="true" t="shared" si="5" ref="C36:H36">+C38+C39</f>
        <v>0</v>
      </c>
      <c r="D36" s="259">
        <f t="shared" si="5"/>
        <v>0</v>
      </c>
      <c r="E36" s="259">
        <f t="shared" si="5"/>
        <v>0</v>
      </c>
      <c r="F36" s="259">
        <f t="shared" si="5"/>
        <v>0</v>
      </c>
      <c r="G36" s="259">
        <f t="shared" si="5"/>
        <v>0</v>
      </c>
      <c r="H36" s="259">
        <f t="shared" si="5"/>
        <v>0</v>
      </c>
    </row>
    <row r="37" spans="1:8" s="19" customFormat="1" ht="9" customHeight="1">
      <c r="A37" s="263"/>
      <c r="B37" s="21"/>
      <c r="C37" s="259"/>
      <c r="D37" s="259"/>
      <c r="E37" s="259"/>
      <c r="F37" s="259"/>
      <c r="G37" s="259"/>
      <c r="H37" s="259"/>
    </row>
    <row r="38" spans="1:8" ht="9" customHeight="1">
      <c r="A38" s="117" t="s">
        <v>430</v>
      </c>
      <c r="B38" s="4"/>
      <c r="C38" s="106">
        <v>0</v>
      </c>
      <c r="D38" s="106">
        <v>0</v>
      </c>
      <c r="E38" s="106">
        <f>SUM(C38:D38)</f>
        <v>0</v>
      </c>
      <c r="F38" s="106">
        <v>0</v>
      </c>
      <c r="G38" s="106">
        <v>0</v>
      </c>
      <c r="H38" s="106">
        <f>+E38-F38</f>
        <v>0</v>
      </c>
    </row>
    <row r="39" spans="1:8" ht="9" customHeight="1">
      <c r="A39" s="117" t="s">
        <v>431</v>
      </c>
      <c r="B39" s="4"/>
      <c r="C39" s="106">
        <v>0</v>
      </c>
      <c r="D39" s="106">
        <v>0</v>
      </c>
      <c r="E39" s="106">
        <f>SUM(C39:D39)</f>
        <v>0</v>
      </c>
      <c r="F39" s="106">
        <v>0</v>
      </c>
      <c r="G39" s="106">
        <v>0</v>
      </c>
      <c r="H39" s="106">
        <f>+E39-F39</f>
        <v>0</v>
      </c>
    </row>
    <row r="40" spans="1:8" ht="9" customHeight="1">
      <c r="A40" s="105" t="s">
        <v>432</v>
      </c>
      <c r="B40" s="4"/>
      <c r="C40" s="106">
        <v>0</v>
      </c>
      <c r="D40" s="106">
        <v>0</v>
      </c>
      <c r="E40" s="106">
        <f>SUM(C40:D40)</f>
        <v>0</v>
      </c>
      <c r="F40" s="106">
        <v>0</v>
      </c>
      <c r="G40" s="106">
        <v>0</v>
      </c>
      <c r="H40" s="106">
        <f>+E40-F40</f>
        <v>0</v>
      </c>
    </row>
    <row r="41" spans="1:8" ht="2.25" customHeight="1">
      <c r="A41" s="3"/>
      <c r="B41" s="4"/>
      <c r="C41" s="4"/>
      <c r="D41" s="4"/>
      <c r="E41" s="4"/>
      <c r="F41" s="4"/>
      <c r="G41" s="4"/>
      <c r="H41" s="4"/>
    </row>
    <row r="42" spans="1:8" ht="9" customHeight="1">
      <c r="A42" s="103" t="s">
        <v>434</v>
      </c>
      <c r="B42" s="4"/>
      <c r="C42" s="104">
        <f aca="true" t="shared" si="6" ref="C42:H42">+C11+C27</f>
        <v>2998257182</v>
      </c>
      <c r="D42" s="104">
        <f t="shared" si="6"/>
        <v>255057448.64</v>
      </c>
      <c r="E42" s="104">
        <f t="shared" si="6"/>
        <v>3253314630.6400003</v>
      </c>
      <c r="F42" s="104">
        <f t="shared" si="6"/>
        <v>1428565735.05</v>
      </c>
      <c r="G42" s="104">
        <f t="shared" si="6"/>
        <v>1424573355.75</v>
      </c>
      <c r="H42" s="104">
        <f t="shared" si="6"/>
        <v>1824748895.5900004</v>
      </c>
    </row>
    <row r="43" spans="1:8" ht="3.75" customHeight="1">
      <c r="A43" s="1"/>
      <c r="B43" s="5"/>
      <c r="C43" s="5"/>
      <c r="D43" s="5"/>
      <c r="E43" s="5"/>
      <c r="F43" s="5"/>
      <c r="G43" s="5"/>
      <c r="H43" s="5"/>
    </row>
    <row r="44" ht="3.75" customHeight="1"/>
  </sheetData>
  <sheetProtection/>
  <mergeCells count="23">
    <mergeCell ref="D20:D21"/>
    <mergeCell ref="E20:E21"/>
    <mergeCell ref="F20:F21"/>
    <mergeCell ref="G20:G21"/>
    <mergeCell ref="A1:H5"/>
    <mergeCell ref="A6:B8"/>
    <mergeCell ref="C6:G6"/>
    <mergeCell ref="H6:H8"/>
    <mergeCell ref="C7:C8"/>
    <mergeCell ref="D7:D8"/>
    <mergeCell ref="E7:E8"/>
    <mergeCell ref="F7:F8"/>
    <mergeCell ref="G7:G8"/>
    <mergeCell ref="H20:H21"/>
    <mergeCell ref="A36:A37"/>
    <mergeCell ref="C36:C37"/>
    <mergeCell ref="D36:D37"/>
    <mergeCell ref="E36:E37"/>
    <mergeCell ref="F36:F37"/>
    <mergeCell ref="G36:G37"/>
    <mergeCell ref="H36:H37"/>
    <mergeCell ref="A20:A21"/>
    <mergeCell ref="C20:C21"/>
  </mergeCells>
  <printOptions horizontalCentered="1"/>
  <pageMargins left="0.31496062992125984" right="0.31496062992125984" top="0.5905511811023623" bottom="0.5905511811023623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Elizabeth Perez</cp:lastModifiedBy>
  <cp:lastPrinted>2019-07-25T20:44:24Z</cp:lastPrinted>
  <dcterms:created xsi:type="dcterms:W3CDTF">2019-07-25T16:41:31Z</dcterms:created>
  <dcterms:modified xsi:type="dcterms:W3CDTF">2019-07-25T20:44:35Z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A0B44A456053326E0775961CF3DF6AA61068147D72AC47F19A54845879E167FB73698974008035098E8D61F1AC10BC7EC8901DABA2CA4568D9050C4BCD6ED3569434A7C85E6B6EE4CC67997EE122FEF460D67198BD4E26EEF433ABD993C17DCDEEE08A871AA8BF05A8956C0CEEB7B5A1CD6CA81BACF00B74B554F6E48379756</vt:lpwstr>
  </property>
  <property fmtid="{D5CDD505-2E9C-101B-9397-08002B2CF9AE}" pid="8" name="Business Objects Context Information6">
    <vt:lpwstr>AC6360BA769EBBC5E2C6E267B79E6B6DF076C9BBD507305A7D6DB4D195C40BF2352AF97AE69D2DA70A94C40B197199C33599CB0990D954520BDC8646CB7DB97E0016C483</vt:lpwstr>
  </property>
</Properties>
</file>